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1000"/>
  </bookViews>
  <sheets>
    <sheet name="Розрахунок показників проекту" sheetId="1" r:id="rId1"/>
    <sheet name="Формули розрахунку показників" sheetId="3" r:id="rId2"/>
    <sheet name="Діаграма чутливості проекту" sheetId="9" r:id="rId3"/>
    <sheet name="Аналіз чутливості проекту" sheetId="7" r:id="rId4"/>
    <sheet name=" Фактор_зміна ціни реалізації" sheetId="5" r:id="rId5"/>
    <sheet name="Фактор_зміна ціни на газ" sheetId="8" r:id="rId6"/>
    <sheet name="Фактор_зміна ціни на сировину" sheetId="10" r:id="rId7"/>
  </sheets>
  <calcPr calcId="152511"/>
</workbook>
</file>

<file path=xl/calcChain.xml><?xml version="1.0" encoding="utf-8"?>
<calcChain xmlns="http://schemas.openxmlformats.org/spreadsheetml/2006/main">
  <c r="B24" i="7" l="1"/>
  <c r="B26" i="7" s="1"/>
  <c r="J24" i="7"/>
  <c r="J26" i="7" s="1"/>
  <c r="C24" i="7"/>
  <c r="C26" i="7" s="1"/>
  <c r="I24" i="7"/>
  <c r="I26" i="7" s="1"/>
  <c r="D24" i="7"/>
  <c r="D26" i="7" s="1"/>
  <c r="H24" i="7"/>
  <c r="H26" i="7" s="1"/>
  <c r="E24" i="7"/>
  <c r="E26" i="7" s="1"/>
  <c r="G24" i="7"/>
  <c r="G26" i="7" s="1"/>
  <c r="F26" i="7"/>
  <c r="B89" i="10"/>
  <c r="B81" i="10"/>
  <c r="C81" i="10" s="1"/>
  <c r="D81" i="10" s="1"/>
  <c r="B73" i="10"/>
  <c r="B65" i="10"/>
  <c r="B57" i="10"/>
  <c r="B49" i="10"/>
  <c r="C49" i="10" s="1"/>
  <c r="D49" i="10" s="1"/>
  <c r="B41" i="10"/>
  <c r="B33" i="10"/>
  <c r="I360" i="10"/>
  <c r="H360" i="10"/>
  <c r="G360" i="10"/>
  <c r="G363" i="10" s="1"/>
  <c r="F360" i="10"/>
  <c r="E360" i="10"/>
  <c r="D360" i="10"/>
  <c r="C360" i="10"/>
  <c r="C363" i="10" s="1"/>
  <c r="I358" i="10"/>
  <c r="H358" i="10"/>
  <c r="G358" i="10"/>
  <c r="F358" i="10"/>
  <c r="E358" i="10"/>
  <c r="D358" i="10"/>
  <c r="C358" i="10"/>
  <c r="I354" i="10"/>
  <c r="I362" i="10" s="1"/>
  <c r="H354" i="10"/>
  <c r="H362" i="10" s="1"/>
  <c r="G354" i="10"/>
  <c r="G362" i="10" s="1"/>
  <c r="F354" i="10"/>
  <c r="F362" i="10" s="1"/>
  <c r="E354" i="10"/>
  <c r="E362" i="10" s="1"/>
  <c r="D354" i="10"/>
  <c r="D362" i="10" s="1"/>
  <c r="C354" i="10"/>
  <c r="C362" i="10" s="1"/>
  <c r="I347" i="10"/>
  <c r="I348" i="10" s="1"/>
  <c r="H347" i="10"/>
  <c r="H348" i="10" s="1"/>
  <c r="G347" i="10"/>
  <c r="F347" i="10"/>
  <c r="F348" i="10" s="1"/>
  <c r="E347" i="10"/>
  <c r="E348" i="10" s="1"/>
  <c r="D347" i="10"/>
  <c r="D348" i="10" s="1"/>
  <c r="C347" i="10"/>
  <c r="I329" i="10"/>
  <c r="H329" i="10"/>
  <c r="H332" i="10" s="1"/>
  <c r="G329" i="10"/>
  <c r="G332" i="10" s="1"/>
  <c r="F329" i="10"/>
  <c r="E329" i="10"/>
  <c r="D329" i="10"/>
  <c r="D332" i="10" s="1"/>
  <c r="C329" i="10"/>
  <c r="C332" i="10" s="1"/>
  <c r="I327" i="10"/>
  <c r="H327" i="10"/>
  <c r="G327" i="10"/>
  <c r="G333" i="10" s="1"/>
  <c r="F327" i="10"/>
  <c r="E327" i="10"/>
  <c r="D327" i="10"/>
  <c r="C327" i="10"/>
  <c r="C333" i="10" s="1"/>
  <c r="I323" i="10"/>
  <c r="I331" i="10" s="1"/>
  <c r="H323" i="10"/>
  <c r="H331" i="10" s="1"/>
  <c r="G323" i="10"/>
  <c r="G331" i="10" s="1"/>
  <c r="F323" i="10"/>
  <c r="F331" i="10" s="1"/>
  <c r="E323" i="10"/>
  <c r="E331" i="10" s="1"/>
  <c r="D323" i="10"/>
  <c r="D331" i="10" s="1"/>
  <c r="C323" i="10"/>
  <c r="C331" i="10" s="1"/>
  <c r="I316" i="10"/>
  <c r="I317" i="10" s="1"/>
  <c r="H316" i="10"/>
  <c r="H317" i="10" s="1"/>
  <c r="G316" i="10"/>
  <c r="G317" i="10" s="1"/>
  <c r="F316" i="10"/>
  <c r="E316" i="10"/>
  <c r="E317" i="10" s="1"/>
  <c r="D316" i="10"/>
  <c r="D317" i="10" s="1"/>
  <c r="C316" i="10"/>
  <c r="C317" i="10" s="1"/>
  <c r="I298" i="10"/>
  <c r="H298" i="10"/>
  <c r="H301" i="10" s="1"/>
  <c r="G298" i="10"/>
  <c r="G301" i="10" s="1"/>
  <c r="F298" i="10"/>
  <c r="E298" i="10"/>
  <c r="D298" i="10"/>
  <c r="D301" i="10" s="1"/>
  <c r="C298" i="10"/>
  <c r="C301" i="10" s="1"/>
  <c r="I296" i="10"/>
  <c r="H296" i="10"/>
  <c r="G296" i="10"/>
  <c r="G302" i="10" s="1"/>
  <c r="F296" i="10"/>
  <c r="E296" i="10"/>
  <c r="D296" i="10"/>
  <c r="C296" i="10"/>
  <c r="C302" i="10" s="1"/>
  <c r="I292" i="10"/>
  <c r="I300" i="10" s="1"/>
  <c r="H292" i="10"/>
  <c r="H300" i="10" s="1"/>
  <c r="G292" i="10"/>
  <c r="G300" i="10" s="1"/>
  <c r="F292" i="10"/>
  <c r="F300" i="10" s="1"/>
  <c r="E292" i="10"/>
  <c r="E300" i="10" s="1"/>
  <c r="D292" i="10"/>
  <c r="D300" i="10" s="1"/>
  <c r="C292" i="10"/>
  <c r="C300" i="10" s="1"/>
  <c r="I286" i="10"/>
  <c r="I287" i="10" s="1"/>
  <c r="G286" i="10"/>
  <c r="E286" i="10"/>
  <c r="E287" i="10" s="1"/>
  <c r="C286" i="10"/>
  <c r="I285" i="10"/>
  <c r="H285" i="10"/>
  <c r="H286" i="10" s="1"/>
  <c r="G285" i="10"/>
  <c r="G287" i="10" s="1"/>
  <c r="F285" i="10"/>
  <c r="F286" i="10" s="1"/>
  <c r="F287" i="10" s="1"/>
  <c r="E285" i="10"/>
  <c r="D285" i="10"/>
  <c r="D286" i="10" s="1"/>
  <c r="C285" i="10"/>
  <c r="C287" i="10" s="1"/>
  <c r="F269" i="10"/>
  <c r="I267" i="10"/>
  <c r="H267" i="10"/>
  <c r="G267" i="10"/>
  <c r="F267" i="10"/>
  <c r="F270" i="10" s="1"/>
  <c r="E267" i="10"/>
  <c r="D267" i="10"/>
  <c r="C267" i="10"/>
  <c r="I265" i="10"/>
  <c r="H265" i="10"/>
  <c r="G265" i="10"/>
  <c r="F265" i="10"/>
  <c r="F271" i="10" s="1"/>
  <c r="E265" i="10"/>
  <c r="D265" i="10"/>
  <c r="C265" i="10"/>
  <c r="I261" i="10"/>
  <c r="I269" i="10" s="1"/>
  <c r="H261" i="10"/>
  <c r="H269" i="10" s="1"/>
  <c r="G261" i="10"/>
  <c r="G269" i="10" s="1"/>
  <c r="G270" i="10" s="1"/>
  <c r="F261" i="10"/>
  <c r="E261" i="10"/>
  <c r="E269" i="10" s="1"/>
  <c r="D261" i="10"/>
  <c r="D269" i="10" s="1"/>
  <c r="C261" i="10"/>
  <c r="C269" i="10" s="1"/>
  <c r="C270" i="10" s="1"/>
  <c r="H255" i="10"/>
  <c r="D255" i="10"/>
  <c r="I254" i="10"/>
  <c r="I255" i="10" s="1"/>
  <c r="I256" i="10" s="1"/>
  <c r="H254" i="10"/>
  <c r="G254" i="10"/>
  <c r="F254" i="10"/>
  <c r="E254" i="10"/>
  <c r="E255" i="10" s="1"/>
  <c r="E256" i="10" s="1"/>
  <c r="D254" i="10"/>
  <c r="D256" i="10" s="1"/>
  <c r="C254" i="10"/>
  <c r="I238" i="10"/>
  <c r="E238" i="10"/>
  <c r="I236" i="10"/>
  <c r="I239" i="10" s="1"/>
  <c r="H236" i="10"/>
  <c r="G236" i="10"/>
  <c r="F236" i="10"/>
  <c r="E236" i="10"/>
  <c r="E239" i="10" s="1"/>
  <c r="D236" i="10"/>
  <c r="C236" i="10"/>
  <c r="I234" i="10"/>
  <c r="H234" i="10"/>
  <c r="G234" i="10"/>
  <c r="F234" i="10"/>
  <c r="E234" i="10"/>
  <c r="D234" i="10"/>
  <c r="C234" i="10"/>
  <c r="I230" i="10"/>
  <c r="H230" i="10"/>
  <c r="H238" i="10" s="1"/>
  <c r="G230" i="10"/>
  <c r="F230" i="10"/>
  <c r="F238" i="10" s="1"/>
  <c r="F239" i="10" s="1"/>
  <c r="E230" i="10"/>
  <c r="D230" i="10"/>
  <c r="D238" i="10" s="1"/>
  <c r="C230" i="10"/>
  <c r="H225" i="10"/>
  <c r="D225" i="10"/>
  <c r="H224" i="10"/>
  <c r="G224" i="10"/>
  <c r="D224" i="10"/>
  <c r="C224" i="10"/>
  <c r="I223" i="10"/>
  <c r="I224" i="10" s="1"/>
  <c r="I225" i="10" s="1"/>
  <c r="H223" i="10"/>
  <c r="G223" i="10"/>
  <c r="F223" i="10"/>
  <c r="E223" i="10"/>
  <c r="E224" i="10" s="1"/>
  <c r="E225" i="10" s="1"/>
  <c r="D223" i="10"/>
  <c r="C223" i="10"/>
  <c r="I205" i="10"/>
  <c r="H205" i="10"/>
  <c r="G205" i="10"/>
  <c r="F205" i="10"/>
  <c r="F208" i="10" s="1"/>
  <c r="E205" i="10"/>
  <c r="D205" i="10"/>
  <c r="C205" i="10"/>
  <c r="I203" i="10"/>
  <c r="H203" i="10"/>
  <c r="G203" i="10"/>
  <c r="F203" i="10"/>
  <c r="E203" i="10"/>
  <c r="D203" i="10"/>
  <c r="C203" i="10"/>
  <c r="I199" i="10"/>
  <c r="I207" i="10" s="1"/>
  <c r="I208" i="10" s="1"/>
  <c r="H199" i="10"/>
  <c r="H207" i="10" s="1"/>
  <c r="G199" i="10"/>
  <c r="G207" i="10" s="1"/>
  <c r="F199" i="10"/>
  <c r="F207" i="10" s="1"/>
  <c r="E199" i="10"/>
  <c r="E207" i="10" s="1"/>
  <c r="E208" i="10" s="1"/>
  <c r="D199" i="10"/>
  <c r="D207" i="10" s="1"/>
  <c r="C199" i="10"/>
  <c r="C207" i="10" s="1"/>
  <c r="G193" i="10"/>
  <c r="G194" i="10" s="1"/>
  <c r="C193" i="10"/>
  <c r="C194" i="10" s="1"/>
  <c r="I192" i="10"/>
  <c r="I193" i="10" s="1"/>
  <c r="H192" i="10"/>
  <c r="H193" i="10" s="1"/>
  <c r="G192" i="10"/>
  <c r="F192" i="10"/>
  <c r="F193" i="10" s="1"/>
  <c r="E192" i="10"/>
  <c r="E193" i="10" s="1"/>
  <c r="D192" i="10"/>
  <c r="D193" i="10" s="1"/>
  <c r="C192" i="10"/>
  <c r="H176" i="10"/>
  <c r="H177" i="10" s="1"/>
  <c r="D176" i="10"/>
  <c r="D177" i="10" s="1"/>
  <c r="I174" i="10"/>
  <c r="H174" i="10"/>
  <c r="G174" i="10"/>
  <c r="G177" i="10" s="1"/>
  <c r="F174" i="10"/>
  <c r="F177" i="10" s="1"/>
  <c r="E174" i="10"/>
  <c r="D174" i="10"/>
  <c r="C174" i="10"/>
  <c r="I172" i="10"/>
  <c r="I178" i="10" s="1"/>
  <c r="H172" i="10"/>
  <c r="G172" i="10"/>
  <c r="F172" i="10"/>
  <c r="E172" i="10"/>
  <c r="D172" i="10"/>
  <c r="C172" i="10"/>
  <c r="I168" i="10"/>
  <c r="I176" i="10" s="1"/>
  <c r="I177" i="10" s="1"/>
  <c r="H168" i="10"/>
  <c r="G168" i="10"/>
  <c r="G176" i="10" s="1"/>
  <c r="F168" i="10"/>
  <c r="F176" i="10" s="1"/>
  <c r="E168" i="10"/>
  <c r="E176" i="10" s="1"/>
  <c r="E177" i="10" s="1"/>
  <c r="D168" i="10"/>
  <c r="C168" i="10"/>
  <c r="C176" i="10" s="1"/>
  <c r="F162" i="10"/>
  <c r="F163" i="10" s="1"/>
  <c r="I161" i="10"/>
  <c r="I162" i="10" s="1"/>
  <c r="H161" i="10"/>
  <c r="H162" i="10" s="1"/>
  <c r="G161" i="10"/>
  <c r="G162" i="10" s="1"/>
  <c r="G163" i="10" s="1"/>
  <c r="F161" i="10"/>
  <c r="E161" i="10"/>
  <c r="E162" i="10" s="1"/>
  <c r="D161" i="10"/>
  <c r="D162" i="10" s="1"/>
  <c r="C161" i="10"/>
  <c r="C162" i="10" s="1"/>
  <c r="C163" i="10" s="1"/>
  <c r="I143" i="10"/>
  <c r="H143" i="10"/>
  <c r="G143" i="10"/>
  <c r="F143" i="10"/>
  <c r="E143" i="10"/>
  <c r="D143" i="10"/>
  <c r="C143" i="10"/>
  <c r="I141" i="10"/>
  <c r="H141" i="10"/>
  <c r="G141" i="10"/>
  <c r="F141" i="10"/>
  <c r="E141" i="10"/>
  <c r="D141" i="10"/>
  <c r="C141" i="10"/>
  <c r="I137" i="10"/>
  <c r="H137" i="10"/>
  <c r="H145" i="10" s="1"/>
  <c r="H146" i="10" s="1"/>
  <c r="G137" i="10"/>
  <c r="G145" i="10" s="1"/>
  <c r="G146" i="10" s="1"/>
  <c r="F137" i="10"/>
  <c r="F145" i="10" s="1"/>
  <c r="E137" i="10"/>
  <c r="E145" i="10" s="1"/>
  <c r="D137" i="10"/>
  <c r="D145" i="10" s="1"/>
  <c r="D146" i="10" s="1"/>
  <c r="C137" i="10"/>
  <c r="C145" i="10" s="1"/>
  <c r="C146" i="10" s="1"/>
  <c r="I130" i="10"/>
  <c r="H130" i="10"/>
  <c r="H131" i="10" s="1"/>
  <c r="G130" i="10"/>
  <c r="G131" i="10" s="1"/>
  <c r="F130" i="10"/>
  <c r="F131" i="10" s="1"/>
  <c r="E130" i="10"/>
  <c r="D130" i="10"/>
  <c r="D131" i="10" s="1"/>
  <c r="C130" i="10"/>
  <c r="C131" i="10" s="1"/>
  <c r="I112" i="10"/>
  <c r="H112" i="10"/>
  <c r="G112" i="10"/>
  <c r="F112" i="10"/>
  <c r="E112" i="10"/>
  <c r="D112" i="10"/>
  <c r="C112" i="10"/>
  <c r="I110" i="10"/>
  <c r="H110" i="10"/>
  <c r="G110" i="10"/>
  <c r="F110" i="10"/>
  <c r="E110" i="10"/>
  <c r="D110" i="10"/>
  <c r="C110" i="10"/>
  <c r="I106" i="10"/>
  <c r="I114" i="10" s="1"/>
  <c r="H106" i="10"/>
  <c r="H114" i="10" s="1"/>
  <c r="G106" i="10"/>
  <c r="G114" i="10" s="1"/>
  <c r="F106" i="10"/>
  <c r="F114" i="10" s="1"/>
  <c r="E106" i="10"/>
  <c r="E114" i="10" s="1"/>
  <c r="D106" i="10"/>
  <c r="D114" i="10" s="1"/>
  <c r="C106" i="10"/>
  <c r="C114" i="10" s="1"/>
  <c r="I99" i="10"/>
  <c r="I100" i="10" s="1"/>
  <c r="H99" i="10"/>
  <c r="G99" i="10"/>
  <c r="G100" i="10" s="1"/>
  <c r="F99" i="10"/>
  <c r="F100" i="10" s="1"/>
  <c r="E99" i="10"/>
  <c r="E100" i="10" s="1"/>
  <c r="D99" i="10"/>
  <c r="C99" i="10"/>
  <c r="C100" i="10" s="1"/>
  <c r="C92" i="10"/>
  <c r="D92" i="10" s="1"/>
  <c r="C91" i="10"/>
  <c r="D91" i="10" s="1"/>
  <c r="C90" i="10"/>
  <c r="D90" i="10" s="1"/>
  <c r="C89" i="10"/>
  <c r="C93" i="10" s="1"/>
  <c r="D93" i="10" s="1"/>
  <c r="C84" i="10"/>
  <c r="D84" i="10" s="1"/>
  <c r="C83" i="10"/>
  <c r="D83" i="10" s="1"/>
  <c r="C82" i="10"/>
  <c r="D82" i="10" s="1"/>
  <c r="D76" i="10"/>
  <c r="C76" i="10"/>
  <c r="C75" i="10"/>
  <c r="D75" i="10" s="1"/>
  <c r="C74" i="10"/>
  <c r="D74" i="10" s="1"/>
  <c r="C73" i="10"/>
  <c r="C68" i="10"/>
  <c r="D68" i="10" s="1"/>
  <c r="C67" i="10"/>
  <c r="D67" i="10" s="1"/>
  <c r="C66" i="10"/>
  <c r="D66" i="10" s="1"/>
  <c r="C65" i="10"/>
  <c r="C60" i="10"/>
  <c r="D60" i="10" s="1"/>
  <c r="D59" i="10"/>
  <c r="C59" i="10"/>
  <c r="C58" i="10"/>
  <c r="D58" i="10" s="1"/>
  <c r="C57" i="10"/>
  <c r="C61" i="10" s="1"/>
  <c r="D61" i="10" s="1"/>
  <c r="C52" i="10"/>
  <c r="D52" i="10" s="1"/>
  <c r="C51" i="10"/>
  <c r="D51" i="10" s="1"/>
  <c r="C50" i="10"/>
  <c r="D50" i="10" s="1"/>
  <c r="D44" i="10"/>
  <c r="C44" i="10"/>
  <c r="C43" i="10"/>
  <c r="D43" i="10" s="1"/>
  <c r="C42" i="10"/>
  <c r="D42" i="10" s="1"/>
  <c r="C41" i="10"/>
  <c r="C36" i="10"/>
  <c r="D36" i="10" s="1"/>
  <c r="C35" i="10"/>
  <c r="D35" i="10" s="1"/>
  <c r="C34" i="10"/>
  <c r="D34" i="10" s="1"/>
  <c r="C33" i="10"/>
  <c r="C28" i="10"/>
  <c r="D28" i="10" s="1"/>
  <c r="D27" i="10"/>
  <c r="C27" i="10"/>
  <c r="C26" i="10"/>
  <c r="D26" i="10" s="1"/>
  <c r="D25" i="10"/>
  <c r="C25" i="10"/>
  <c r="C29" i="10" s="1"/>
  <c r="D29" i="10" s="1"/>
  <c r="B20" i="10"/>
  <c r="C11" i="10"/>
  <c r="F18" i="7"/>
  <c r="D351" i="8"/>
  <c r="E351" i="8"/>
  <c r="F351" i="8"/>
  <c r="G351" i="8"/>
  <c r="H351" i="8"/>
  <c r="I351" i="8"/>
  <c r="C351" i="8"/>
  <c r="D320" i="8"/>
  <c r="E320" i="8"/>
  <c r="F320" i="8"/>
  <c r="G320" i="8"/>
  <c r="H320" i="8"/>
  <c r="I320" i="8"/>
  <c r="C320" i="8"/>
  <c r="D289" i="8"/>
  <c r="E289" i="8"/>
  <c r="F289" i="8"/>
  <c r="G289" i="8"/>
  <c r="H289" i="8"/>
  <c r="I289" i="8"/>
  <c r="C289" i="8"/>
  <c r="D258" i="8"/>
  <c r="E258" i="8"/>
  <c r="F258" i="8"/>
  <c r="G258" i="8"/>
  <c r="H258" i="8"/>
  <c r="I258" i="8"/>
  <c r="C258" i="8"/>
  <c r="D227" i="8"/>
  <c r="E227" i="8"/>
  <c r="F227" i="8"/>
  <c r="G227" i="8"/>
  <c r="H227" i="8"/>
  <c r="I227" i="8"/>
  <c r="C227" i="8"/>
  <c r="D196" i="8"/>
  <c r="E196" i="8"/>
  <c r="F196" i="8"/>
  <c r="G196" i="8"/>
  <c r="H196" i="8"/>
  <c r="I196" i="8"/>
  <c r="C196" i="8"/>
  <c r="D165" i="8"/>
  <c r="E165" i="8"/>
  <c r="F165" i="8"/>
  <c r="G165" i="8"/>
  <c r="H165" i="8"/>
  <c r="I165" i="8"/>
  <c r="C165" i="8"/>
  <c r="D134" i="8"/>
  <c r="E134" i="8"/>
  <c r="F134" i="8"/>
  <c r="G134" i="8"/>
  <c r="H134" i="8"/>
  <c r="I134" i="8"/>
  <c r="C134" i="8"/>
  <c r="D347" i="8"/>
  <c r="E347" i="8"/>
  <c r="F347" i="8"/>
  <c r="G347" i="8"/>
  <c r="H347" i="8"/>
  <c r="I347" i="8"/>
  <c r="C347" i="8"/>
  <c r="D316" i="8"/>
  <c r="E316" i="8"/>
  <c r="F316" i="8"/>
  <c r="G316" i="8"/>
  <c r="H316" i="8"/>
  <c r="I316" i="8"/>
  <c r="C316" i="8"/>
  <c r="D285" i="8"/>
  <c r="E285" i="8"/>
  <c r="F285" i="8"/>
  <c r="G285" i="8"/>
  <c r="H285" i="8"/>
  <c r="I285" i="8"/>
  <c r="C285" i="8"/>
  <c r="D254" i="8"/>
  <c r="E254" i="8"/>
  <c r="F254" i="8"/>
  <c r="G254" i="8"/>
  <c r="H254" i="8"/>
  <c r="I254" i="8"/>
  <c r="C254" i="8"/>
  <c r="D223" i="8"/>
  <c r="E223" i="8"/>
  <c r="F223" i="8"/>
  <c r="G223" i="8"/>
  <c r="H223" i="8"/>
  <c r="I223" i="8"/>
  <c r="C223" i="8"/>
  <c r="D192" i="8"/>
  <c r="E192" i="8"/>
  <c r="F192" i="8"/>
  <c r="G192" i="8"/>
  <c r="H192" i="8"/>
  <c r="I192" i="8"/>
  <c r="C192" i="8"/>
  <c r="D161" i="8"/>
  <c r="E161" i="8"/>
  <c r="F161" i="8"/>
  <c r="G161" i="8"/>
  <c r="H161" i="8"/>
  <c r="I161" i="8"/>
  <c r="C161" i="8"/>
  <c r="D130" i="8"/>
  <c r="E130" i="8"/>
  <c r="F130" i="8"/>
  <c r="G130" i="8"/>
  <c r="H130" i="8"/>
  <c r="I130" i="8"/>
  <c r="C130" i="8"/>
  <c r="C70" i="5"/>
  <c r="D70" i="5"/>
  <c r="E70" i="5"/>
  <c r="F70" i="5"/>
  <c r="G70" i="5"/>
  <c r="H70" i="5"/>
  <c r="I70" i="5"/>
  <c r="C101" i="5"/>
  <c r="D101" i="5"/>
  <c r="E101" i="5"/>
  <c r="F101" i="5"/>
  <c r="G101" i="5"/>
  <c r="H101" i="5"/>
  <c r="I101" i="5"/>
  <c r="C132" i="5"/>
  <c r="D132" i="5"/>
  <c r="E132" i="5"/>
  <c r="F132" i="5"/>
  <c r="G132" i="5"/>
  <c r="H132" i="5"/>
  <c r="I132" i="5"/>
  <c r="C163" i="5"/>
  <c r="D163" i="5"/>
  <c r="E163" i="5"/>
  <c r="F163" i="5"/>
  <c r="G163" i="5"/>
  <c r="H163" i="5"/>
  <c r="I163" i="5"/>
  <c r="C194" i="5"/>
  <c r="D194" i="5"/>
  <c r="E194" i="5"/>
  <c r="F194" i="5"/>
  <c r="G194" i="5"/>
  <c r="H194" i="5"/>
  <c r="I194" i="5"/>
  <c r="C225" i="5"/>
  <c r="D225" i="5"/>
  <c r="E225" i="5"/>
  <c r="F225" i="5"/>
  <c r="G225" i="5"/>
  <c r="H225" i="5"/>
  <c r="I225" i="5"/>
  <c r="C256" i="5"/>
  <c r="D256" i="5"/>
  <c r="E256" i="5"/>
  <c r="F256" i="5"/>
  <c r="G256" i="5"/>
  <c r="H256" i="5"/>
  <c r="I256" i="5"/>
  <c r="C287" i="5"/>
  <c r="D287" i="5"/>
  <c r="E287" i="5"/>
  <c r="F287" i="5"/>
  <c r="G287" i="5"/>
  <c r="H287" i="5"/>
  <c r="I287" i="5"/>
  <c r="D283" i="5"/>
  <c r="E283" i="5"/>
  <c r="F283" i="5"/>
  <c r="G283" i="5"/>
  <c r="H283" i="5"/>
  <c r="I283" i="5"/>
  <c r="C283" i="5"/>
  <c r="D252" i="5"/>
  <c r="E252" i="5"/>
  <c r="F252" i="5"/>
  <c r="G252" i="5"/>
  <c r="H252" i="5"/>
  <c r="I252" i="5"/>
  <c r="C252" i="5"/>
  <c r="D221" i="5"/>
  <c r="E221" i="5"/>
  <c r="F221" i="5"/>
  <c r="G221" i="5"/>
  <c r="H221" i="5"/>
  <c r="I221" i="5"/>
  <c r="C221" i="5"/>
  <c r="D190" i="5"/>
  <c r="E190" i="5"/>
  <c r="F190" i="5"/>
  <c r="G190" i="5"/>
  <c r="H190" i="5"/>
  <c r="I190" i="5"/>
  <c r="C190" i="5"/>
  <c r="D159" i="5"/>
  <c r="E159" i="5"/>
  <c r="F159" i="5"/>
  <c r="G159" i="5"/>
  <c r="H159" i="5"/>
  <c r="I159" i="5"/>
  <c r="C159" i="5"/>
  <c r="D128" i="5"/>
  <c r="E128" i="5"/>
  <c r="F128" i="5"/>
  <c r="G128" i="5"/>
  <c r="H128" i="5"/>
  <c r="I128" i="5"/>
  <c r="C128" i="5"/>
  <c r="D97" i="5"/>
  <c r="E97" i="5"/>
  <c r="F97" i="5"/>
  <c r="G97" i="5"/>
  <c r="H97" i="5"/>
  <c r="I97" i="5"/>
  <c r="C97" i="5"/>
  <c r="D66" i="5"/>
  <c r="E66" i="5"/>
  <c r="F66" i="5"/>
  <c r="G66" i="5"/>
  <c r="H66" i="5"/>
  <c r="I66" i="5"/>
  <c r="C66" i="5"/>
  <c r="C69" i="10" l="1"/>
  <c r="D69" i="10" s="1"/>
  <c r="C258" i="10" s="1"/>
  <c r="C45" i="10"/>
  <c r="D45" i="10" s="1"/>
  <c r="G165" i="10" s="1"/>
  <c r="C37" i="10"/>
  <c r="D37" i="10" s="1"/>
  <c r="H134" i="10" s="1"/>
  <c r="C165" i="10"/>
  <c r="I165" i="10"/>
  <c r="H165" i="10"/>
  <c r="F227" i="10"/>
  <c r="H227" i="10"/>
  <c r="D227" i="10"/>
  <c r="G227" i="10"/>
  <c r="C227" i="10"/>
  <c r="I227" i="10"/>
  <c r="E227" i="10"/>
  <c r="H351" i="10"/>
  <c r="D351" i="10"/>
  <c r="G351" i="10"/>
  <c r="C351" i="10"/>
  <c r="F351" i="10"/>
  <c r="I351" i="10"/>
  <c r="E351" i="10"/>
  <c r="F115" i="10"/>
  <c r="I103" i="10"/>
  <c r="E103" i="10"/>
  <c r="H103" i="10"/>
  <c r="D103" i="10"/>
  <c r="G103" i="10"/>
  <c r="C103" i="10"/>
  <c r="F103" i="10"/>
  <c r="G258" i="10"/>
  <c r="E258" i="10"/>
  <c r="H258" i="10"/>
  <c r="D258" i="10"/>
  <c r="F258" i="10"/>
  <c r="H101" i="10"/>
  <c r="F116" i="10"/>
  <c r="C115" i="10"/>
  <c r="C116" i="10" s="1"/>
  <c r="G115" i="10"/>
  <c r="C77" i="10"/>
  <c r="D77" i="10" s="1"/>
  <c r="G116" i="10"/>
  <c r="D115" i="10"/>
  <c r="H115" i="10"/>
  <c r="H116" i="10" s="1"/>
  <c r="I132" i="10"/>
  <c r="I134" i="10"/>
  <c r="E134" i="10"/>
  <c r="D134" i="10"/>
  <c r="G134" i="10"/>
  <c r="C134" i="10"/>
  <c r="C53" i="10"/>
  <c r="D53" i="10" s="1"/>
  <c r="C85" i="10"/>
  <c r="D85" i="10" s="1"/>
  <c r="D116" i="10"/>
  <c r="E115" i="10"/>
  <c r="E116" i="10" s="1"/>
  <c r="I115" i="10"/>
  <c r="I116" i="10" s="1"/>
  <c r="D41" i="10"/>
  <c r="D73" i="10"/>
  <c r="D100" i="10"/>
  <c r="D101" i="10" s="1"/>
  <c r="H100" i="10"/>
  <c r="E101" i="10"/>
  <c r="I101" i="10"/>
  <c r="E131" i="10"/>
  <c r="E132" i="10" s="1"/>
  <c r="I131" i="10"/>
  <c r="F132" i="10"/>
  <c r="C147" i="10"/>
  <c r="G147" i="10"/>
  <c r="D178" i="10"/>
  <c r="H178" i="10"/>
  <c r="D33" i="10"/>
  <c r="D65" i="10"/>
  <c r="F101" i="10"/>
  <c r="C132" i="10"/>
  <c r="G132" i="10"/>
  <c r="D147" i="10"/>
  <c r="H147" i="10"/>
  <c r="E146" i="10"/>
  <c r="E147" i="10" s="1"/>
  <c r="E178" i="10"/>
  <c r="D57" i="10"/>
  <c r="D89" i="10"/>
  <c r="C101" i="10"/>
  <c r="G101" i="10"/>
  <c r="D132" i="10"/>
  <c r="H132" i="10"/>
  <c r="F146" i="10"/>
  <c r="F147" i="10" s="1"/>
  <c r="F178" i="10"/>
  <c r="C177" i="10"/>
  <c r="F209" i="10"/>
  <c r="I145" i="10"/>
  <c r="I146" i="10" s="1"/>
  <c r="I147" i="10" s="1"/>
  <c r="C178" i="10"/>
  <c r="G178" i="10"/>
  <c r="D194" i="10"/>
  <c r="H194" i="10"/>
  <c r="D208" i="10"/>
  <c r="D209" i="10" s="1"/>
  <c r="H208" i="10"/>
  <c r="D163" i="10"/>
  <c r="H163" i="10"/>
  <c r="E194" i="10"/>
  <c r="I194" i="10"/>
  <c r="H209" i="10"/>
  <c r="C238" i="10"/>
  <c r="C239" i="10" s="1"/>
  <c r="C240" i="10" s="1"/>
  <c r="G238" i="10"/>
  <c r="G239" i="10" s="1"/>
  <c r="G240" i="10" s="1"/>
  <c r="E240" i="10"/>
  <c r="I240" i="10"/>
  <c r="C271" i="10"/>
  <c r="G271" i="10"/>
  <c r="D270" i="10"/>
  <c r="H270" i="10"/>
  <c r="E163" i="10"/>
  <c r="I163" i="10"/>
  <c r="F194" i="10"/>
  <c r="E209" i="10"/>
  <c r="I209" i="10"/>
  <c r="F224" i="10"/>
  <c r="F225" i="10"/>
  <c r="F240" i="10"/>
  <c r="C255" i="10"/>
  <c r="C256" i="10"/>
  <c r="G255" i="10"/>
  <c r="G256" i="10" s="1"/>
  <c r="D271" i="10"/>
  <c r="H271" i="10"/>
  <c r="E270" i="10"/>
  <c r="I270" i="10"/>
  <c r="C208" i="10"/>
  <c r="C209" i="10" s="1"/>
  <c r="G208" i="10"/>
  <c r="G209" i="10" s="1"/>
  <c r="C225" i="10"/>
  <c r="G225" i="10"/>
  <c r="D239" i="10"/>
  <c r="D240" i="10" s="1"/>
  <c r="H239" i="10"/>
  <c r="H240" i="10" s="1"/>
  <c r="H256" i="10"/>
  <c r="E271" i="10"/>
  <c r="I271" i="10"/>
  <c r="F255" i="10"/>
  <c r="F256" i="10" s="1"/>
  <c r="D287" i="10"/>
  <c r="H287" i="10"/>
  <c r="F301" i="10"/>
  <c r="F302" i="10" s="1"/>
  <c r="F332" i="10"/>
  <c r="F363" i="10"/>
  <c r="F364" i="10" s="1"/>
  <c r="F333" i="10"/>
  <c r="C364" i="10"/>
  <c r="G364" i="10"/>
  <c r="D363" i="10"/>
  <c r="D364" i="10" s="1"/>
  <c r="H363" i="10"/>
  <c r="D302" i="10"/>
  <c r="H302" i="10"/>
  <c r="E301" i="10"/>
  <c r="E302" i="10" s="1"/>
  <c r="I301" i="10"/>
  <c r="I302" i="10" s="1"/>
  <c r="F318" i="10"/>
  <c r="D333" i="10"/>
  <c r="H333" i="10"/>
  <c r="E332" i="10"/>
  <c r="E333" i="10" s="1"/>
  <c r="I332" i="10"/>
  <c r="I333" i="10" s="1"/>
  <c r="H364" i="10"/>
  <c r="E363" i="10"/>
  <c r="E364" i="10" s="1"/>
  <c r="I363" i="10"/>
  <c r="I364" i="10" s="1"/>
  <c r="F317" i="10"/>
  <c r="C318" i="10"/>
  <c r="G318" i="10"/>
  <c r="C348" i="10"/>
  <c r="C349" i="10" s="1"/>
  <c r="G348" i="10"/>
  <c r="G349" i="10" s="1"/>
  <c r="D349" i="10"/>
  <c r="H349" i="10"/>
  <c r="D318" i="10"/>
  <c r="H318" i="10"/>
  <c r="E349" i="10"/>
  <c r="I349" i="10"/>
  <c r="E318" i="10"/>
  <c r="I318" i="10"/>
  <c r="F349" i="10"/>
  <c r="B90" i="8"/>
  <c r="B82" i="8"/>
  <c r="C92" i="8"/>
  <c r="D92" i="8" s="1"/>
  <c r="C91" i="8"/>
  <c r="D91" i="8" s="1"/>
  <c r="C90" i="8"/>
  <c r="C89" i="8"/>
  <c r="D89" i="8" s="1"/>
  <c r="D84" i="8"/>
  <c r="C84" i="8"/>
  <c r="C83" i="8"/>
  <c r="D83" i="8" s="1"/>
  <c r="C82" i="8"/>
  <c r="D82" i="8" s="1"/>
  <c r="C81" i="8"/>
  <c r="B74" i="8"/>
  <c r="B66" i="8"/>
  <c r="C66" i="8" s="1"/>
  <c r="D66" i="8" s="1"/>
  <c r="C76" i="8"/>
  <c r="D76" i="8" s="1"/>
  <c r="C75" i="8"/>
  <c r="D75" i="8" s="1"/>
  <c r="C74" i="8"/>
  <c r="C73" i="8"/>
  <c r="D73" i="8" s="1"/>
  <c r="C68" i="8"/>
  <c r="D68" i="8" s="1"/>
  <c r="C67" i="8"/>
  <c r="D67" i="8" s="1"/>
  <c r="C65" i="8"/>
  <c r="B58" i="8"/>
  <c r="B50" i="8"/>
  <c r="C50" i="8" s="1"/>
  <c r="D50" i="8" s="1"/>
  <c r="C60" i="8"/>
  <c r="D60" i="8" s="1"/>
  <c r="C59" i="8"/>
  <c r="D59" i="8" s="1"/>
  <c r="C58" i="8"/>
  <c r="C61" i="8" s="1"/>
  <c r="D61" i="8" s="1"/>
  <c r="D57" i="8"/>
  <c r="C57" i="8"/>
  <c r="C52" i="8"/>
  <c r="D52" i="8" s="1"/>
  <c r="D51" i="8"/>
  <c r="C51" i="8"/>
  <c r="C49" i="8"/>
  <c r="B42" i="8"/>
  <c r="C42" i="8" s="1"/>
  <c r="C45" i="8" s="1"/>
  <c r="D45" i="8" s="1"/>
  <c r="C44" i="8"/>
  <c r="D44" i="8" s="1"/>
  <c r="C43" i="8"/>
  <c r="D43" i="8" s="1"/>
  <c r="D41" i="8"/>
  <c r="C41" i="8"/>
  <c r="B34" i="8"/>
  <c r="C34" i="8" s="1"/>
  <c r="D34" i="8" s="1"/>
  <c r="C36" i="8"/>
  <c r="D36" i="8" s="1"/>
  <c r="C35" i="8"/>
  <c r="D35" i="8" s="1"/>
  <c r="C33" i="8"/>
  <c r="D33" i="8" s="1"/>
  <c r="H362" i="8"/>
  <c r="I360" i="8"/>
  <c r="H360" i="8"/>
  <c r="G360" i="8"/>
  <c r="F360" i="8"/>
  <c r="E360" i="8"/>
  <c r="D360" i="8"/>
  <c r="C360" i="8"/>
  <c r="I358" i="8"/>
  <c r="H358" i="8"/>
  <c r="G358" i="8"/>
  <c r="F358" i="8"/>
  <c r="E358" i="8"/>
  <c r="D358" i="8"/>
  <c r="C358" i="8"/>
  <c r="I354" i="8"/>
  <c r="I362" i="8" s="1"/>
  <c r="I363" i="8" s="1"/>
  <c r="H354" i="8"/>
  <c r="G354" i="8"/>
  <c r="F354" i="8"/>
  <c r="E354" i="8"/>
  <c r="E362" i="8" s="1"/>
  <c r="E363" i="8" s="1"/>
  <c r="D354" i="8"/>
  <c r="D362" i="8" s="1"/>
  <c r="C354" i="8"/>
  <c r="H348" i="8"/>
  <c r="G348" i="8"/>
  <c r="D348" i="8"/>
  <c r="C348" i="8"/>
  <c r="C349" i="8" s="1"/>
  <c r="I329" i="8"/>
  <c r="H329" i="8"/>
  <c r="G329" i="8"/>
  <c r="F329" i="8"/>
  <c r="E329" i="8"/>
  <c r="D329" i="8"/>
  <c r="C329" i="8"/>
  <c r="I327" i="8"/>
  <c r="H327" i="8"/>
  <c r="G327" i="8"/>
  <c r="F327" i="8"/>
  <c r="E327" i="8"/>
  <c r="D327" i="8"/>
  <c r="C327" i="8"/>
  <c r="I323" i="8"/>
  <c r="H323" i="8"/>
  <c r="G323" i="8"/>
  <c r="F323" i="8"/>
  <c r="E323" i="8"/>
  <c r="D323" i="8"/>
  <c r="C323" i="8"/>
  <c r="C331" i="8" s="1"/>
  <c r="C332" i="8" s="1"/>
  <c r="I317" i="8"/>
  <c r="I318" i="8" s="1"/>
  <c r="E317" i="8"/>
  <c r="G317" i="8"/>
  <c r="F317" i="8"/>
  <c r="F318" i="8" s="1"/>
  <c r="C317" i="8"/>
  <c r="I298" i="8"/>
  <c r="H298" i="8"/>
  <c r="G298" i="8"/>
  <c r="F298" i="8"/>
  <c r="E298" i="8"/>
  <c r="D298" i="8"/>
  <c r="C298" i="8"/>
  <c r="I296" i="8"/>
  <c r="H296" i="8"/>
  <c r="G296" i="8"/>
  <c r="F296" i="8"/>
  <c r="E296" i="8"/>
  <c r="D296" i="8"/>
  <c r="C296" i="8"/>
  <c r="I292" i="8"/>
  <c r="H292" i="8"/>
  <c r="G292" i="8"/>
  <c r="F292" i="8"/>
  <c r="F300" i="8" s="1"/>
  <c r="F301" i="8" s="1"/>
  <c r="E292" i="8"/>
  <c r="D292" i="8"/>
  <c r="C292" i="8"/>
  <c r="H286" i="8"/>
  <c r="G286" i="8"/>
  <c r="F286" i="8"/>
  <c r="F287" i="8" s="1"/>
  <c r="D286" i="8"/>
  <c r="C286" i="8"/>
  <c r="C287" i="8" s="1"/>
  <c r="I267" i="8"/>
  <c r="H267" i="8"/>
  <c r="G267" i="8"/>
  <c r="F267" i="8"/>
  <c r="E267" i="8"/>
  <c r="D267" i="8"/>
  <c r="C267" i="8"/>
  <c r="I265" i="8"/>
  <c r="H265" i="8"/>
  <c r="G265" i="8"/>
  <c r="F265" i="8"/>
  <c r="E265" i="8"/>
  <c r="D265" i="8"/>
  <c r="C265" i="8"/>
  <c r="I261" i="8"/>
  <c r="H261" i="8"/>
  <c r="G261" i="8"/>
  <c r="G269" i="8" s="1"/>
  <c r="G270" i="8" s="1"/>
  <c r="F261" i="8"/>
  <c r="E261" i="8"/>
  <c r="D261" i="8"/>
  <c r="C261" i="8"/>
  <c r="C269" i="8" s="1"/>
  <c r="C270" i="8" s="1"/>
  <c r="G255" i="8"/>
  <c r="I255" i="8"/>
  <c r="I256" i="8" s="1"/>
  <c r="F255" i="8"/>
  <c r="F256" i="8" s="1"/>
  <c r="C255" i="8"/>
  <c r="I236" i="8"/>
  <c r="H236" i="8"/>
  <c r="G236" i="8"/>
  <c r="F236" i="8"/>
  <c r="E236" i="8"/>
  <c r="D236" i="8"/>
  <c r="C236" i="8"/>
  <c r="I234" i="8"/>
  <c r="H234" i="8"/>
  <c r="G234" i="8"/>
  <c r="F234" i="8"/>
  <c r="E234" i="8"/>
  <c r="D234" i="8"/>
  <c r="C234" i="8"/>
  <c r="I230" i="8"/>
  <c r="H230" i="8"/>
  <c r="G230" i="8"/>
  <c r="G238" i="8" s="1"/>
  <c r="F230" i="8"/>
  <c r="E230" i="8"/>
  <c r="D230" i="8"/>
  <c r="C230" i="8"/>
  <c r="C238" i="8" s="1"/>
  <c r="C224" i="8"/>
  <c r="C225" i="8" s="1"/>
  <c r="I224" i="8"/>
  <c r="H224" i="8"/>
  <c r="H225" i="8" s="1"/>
  <c r="G224" i="8"/>
  <c r="G225" i="8" s="1"/>
  <c r="E224" i="8"/>
  <c r="D224" i="8"/>
  <c r="D225" i="8" s="1"/>
  <c r="I205" i="8"/>
  <c r="H205" i="8"/>
  <c r="G205" i="8"/>
  <c r="F205" i="8"/>
  <c r="E205" i="8"/>
  <c r="D205" i="8"/>
  <c r="C205" i="8"/>
  <c r="I203" i="8"/>
  <c r="H203" i="8"/>
  <c r="G203" i="8"/>
  <c r="F203" i="8"/>
  <c r="E203" i="8"/>
  <c r="D203" i="8"/>
  <c r="C203" i="8"/>
  <c r="I199" i="8"/>
  <c r="H199" i="8"/>
  <c r="H207" i="8" s="1"/>
  <c r="H208" i="8" s="1"/>
  <c r="G199" i="8"/>
  <c r="F199" i="8"/>
  <c r="E199" i="8"/>
  <c r="D199" i="8"/>
  <c r="D207" i="8" s="1"/>
  <c r="D208" i="8" s="1"/>
  <c r="C199" i="8"/>
  <c r="G193" i="8"/>
  <c r="G194" i="8" s="1"/>
  <c r="F193" i="8"/>
  <c r="F194" i="8" s="1"/>
  <c r="C193" i="8"/>
  <c r="H176" i="8"/>
  <c r="H177" i="8" s="1"/>
  <c r="I174" i="8"/>
  <c r="H174" i="8"/>
  <c r="G174" i="8"/>
  <c r="F174" i="8"/>
  <c r="E174" i="8"/>
  <c r="D174" i="8"/>
  <c r="C174" i="8"/>
  <c r="I172" i="8"/>
  <c r="H172" i="8"/>
  <c r="G172" i="8"/>
  <c r="F172" i="8"/>
  <c r="E172" i="8"/>
  <c r="D172" i="8"/>
  <c r="C172" i="8"/>
  <c r="I168" i="8"/>
  <c r="I176" i="8" s="1"/>
  <c r="I177" i="8" s="1"/>
  <c r="H168" i="8"/>
  <c r="G168" i="8"/>
  <c r="F168" i="8"/>
  <c r="E168" i="8"/>
  <c r="E176" i="8" s="1"/>
  <c r="E177" i="8" s="1"/>
  <c r="D168" i="8"/>
  <c r="D176" i="8" s="1"/>
  <c r="D177" i="8" s="1"/>
  <c r="C168" i="8"/>
  <c r="H162" i="8"/>
  <c r="G162" i="8"/>
  <c r="G163" i="8" s="1"/>
  <c r="F162" i="8"/>
  <c r="F163" i="8" s="1"/>
  <c r="D162" i="8"/>
  <c r="C162" i="8"/>
  <c r="C163" i="8" s="1"/>
  <c r="I143" i="8"/>
  <c r="H143" i="8"/>
  <c r="G143" i="8"/>
  <c r="G145" i="8" s="1"/>
  <c r="G146" i="8" s="1"/>
  <c r="F143" i="8"/>
  <c r="E143" i="8"/>
  <c r="D143" i="8"/>
  <c r="C143" i="8"/>
  <c r="I141" i="8"/>
  <c r="H141" i="8"/>
  <c r="G141" i="8"/>
  <c r="F141" i="8"/>
  <c r="E141" i="8"/>
  <c r="D141" i="8"/>
  <c r="C141" i="8"/>
  <c r="I137" i="8"/>
  <c r="I145" i="8" s="1"/>
  <c r="H137" i="8"/>
  <c r="G137" i="8"/>
  <c r="F137" i="8"/>
  <c r="E137" i="8"/>
  <c r="E145" i="8" s="1"/>
  <c r="D137" i="8"/>
  <c r="C137" i="8"/>
  <c r="I131" i="8"/>
  <c r="I132" i="8" s="1"/>
  <c r="E131" i="8"/>
  <c r="E132" i="8" s="1"/>
  <c r="F131" i="8"/>
  <c r="F132" i="8" s="1"/>
  <c r="I112" i="8"/>
  <c r="H112" i="8"/>
  <c r="G112" i="8"/>
  <c r="F112" i="8"/>
  <c r="E112" i="8"/>
  <c r="D112" i="8"/>
  <c r="C112" i="8"/>
  <c r="I110" i="8"/>
  <c r="H110" i="8"/>
  <c r="G110" i="8"/>
  <c r="F110" i="8"/>
  <c r="E110" i="8"/>
  <c r="D110" i="8"/>
  <c r="C110" i="8"/>
  <c r="I106" i="8"/>
  <c r="I114" i="8" s="1"/>
  <c r="H106" i="8"/>
  <c r="G106" i="8"/>
  <c r="F106" i="8"/>
  <c r="F114" i="8" s="1"/>
  <c r="F115" i="8" s="1"/>
  <c r="E106" i="8"/>
  <c r="E114" i="8" s="1"/>
  <c r="D106" i="8"/>
  <c r="C106" i="8"/>
  <c r="G101" i="8"/>
  <c r="H100" i="8"/>
  <c r="H101" i="8" s="1"/>
  <c r="G100" i="8"/>
  <c r="C100" i="8"/>
  <c r="I99" i="8"/>
  <c r="I100" i="8" s="1"/>
  <c r="H99" i="8"/>
  <c r="G99" i="8"/>
  <c r="F99" i="8"/>
  <c r="E99" i="8"/>
  <c r="E100" i="8" s="1"/>
  <c r="D99" i="8"/>
  <c r="D100" i="8" s="1"/>
  <c r="D101" i="8" s="1"/>
  <c r="C99" i="8"/>
  <c r="C28" i="8"/>
  <c r="D28" i="8" s="1"/>
  <c r="C27" i="8"/>
  <c r="D27" i="8" s="1"/>
  <c r="C26" i="8"/>
  <c r="D26" i="8" s="1"/>
  <c r="C25" i="8"/>
  <c r="D25" i="8" s="1"/>
  <c r="B20" i="8"/>
  <c r="C11" i="8"/>
  <c r="I258" i="10" l="1"/>
  <c r="E165" i="10"/>
  <c r="D165" i="10"/>
  <c r="F165" i="10"/>
  <c r="F134" i="10"/>
  <c r="H196" i="10"/>
  <c r="D196" i="10"/>
  <c r="G196" i="10"/>
  <c r="C196" i="10"/>
  <c r="F196" i="10"/>
  <c r="I196" i="10"/>
  <c r="E196" i="10"/>
  <c r="H135" i="10"/>
  <c r="H136" i="10" s="1"/>
  <c r="H138" i="10" s="1"/>
  <c r="H139" i="10" s="1"/>
  <c r="H148" i="10" s="1"/>
  <c r="F259" i="10"/>
  <c r="F260" i="10" s="1"/>
  <c r="F262" i="10" s="1"/>
  <c r="F263" i="10" s="1"/>
  <c r="F272" i="10" s="1"/>
  <c r="I259" i="10"/>
  <c r="I260" i="10" s="1"/>
  <c r="I262" i="10" s="1"/>
  <c r="I263" i="10" s="1"/>
  <c r="I272" i="10" s="1"/>
  <c r="C104" i="10"/>
  <c r="C105" i="10" s="1"/>
  <c r="C107" i="10" s="1"/>
  <c r="C108" i="10" s="1"/>
  <c r="C117" i="10" s="1"/>
  <c r="E104" i="10"/>
  <c r="E105" i="10" s="1"/>
  <c r="E107" i="10" s="1"/>
  <c r="E108" i="10" s="1"/>
  <c r="E117" i="10" s="1"/>
  <c r="I352" i="10"/>
  <c r="I353" i="10" s="1"/>
  <c r="I355" i="10" s="1"/>
  <c r="I356" i="10" s="1"/>
  <c r="I365" i="10" s="1"/>
  <c r="D352" i="10"/>
  <c r="D353" i="10" s="1"/>
  <c r="D355" i="10" s="1"/>
  <c r="D356" i="10" s="1"/>
  <c r="D365" i="10" s="1"/>
  <c r="C228" i="10"/>
  <c r="C229" i="10" s="1"/>
  <c r="C231" i="10" s="1"/>
  <c r="C232" i="10" s="1"/>
  <c r="C241" i="10" s="1"/>
  <c r="F228" i="10"/>
  <c r="F229" i="10" s="1"/>
  <c r="F231" i="10" s="1"/>
  <c r="F232" i="10" s="1"/>
  <c r="F241" i="10" s="1"/>
  <c r="I166" i="10"/>
  <c r="I167" i="10" s="1"/>
  <c r="I169" i="10" s="1"/>
  <c r="I170" i="10" s="1"/>
  <c r="I179" i="10" s="1"/>
  <c r="C135" i="10"/>
  <c r="C136" i="10" s="1"/>
  <c r="C138" i="10" s="1"/>
  <c r="C139" i="10" s="1"/>
  <c r="C148" i="10" s="1"/>
  <c r="E135" i="10"/>
  <c r="E136" i="10" s="1"/>
  <c r="E138" i="10" s="1"/>
  <c r="E139" i="10" s="1"/>
  <c r="E148" i="10" s="1"/>
  <c r="D259" i="10"/>
  <c r="D260" i="10" s="1"/>
  <c r="D262" i="10" s="1"/>
  <c r="D263" i="10" s="1"/>
  <c r="D272" i="10" s="1"/>
  <c r="C259" i="10"/>
  <c r="C260" i="10" s="1"/>
  <c r="C262" i="10" s="1"/>
  <c r="C263" i="10" s="1"/>
  <c r="C272" i="10" s="1"/>
  <c r="G105" i="10"/>
  <c r="G107" i="10" s="1"/>
  <c r="G108" i="10" s="1"/>
  <c r="G117" i="10" s="1"/>
  <c r="G104" i="10"/>
  <c r="I104" i="10"/>
  <c r="I105" i="10"/>
  <c r="I107" i="10" s="1"/>
  <c r="I108" i="10" s="1"/>
  <c r="I117" i="10" s="1"/>
  <c r="F352" i="10"/>
  <c r="F353" i="10" s="1"/>
  <c r="F355" i="10" s="1"/>
  <c r="F356" i="10" s="1"/>
  <c r="F365" i="10" s="1"/>
  <c r="H352" i="10"/>
  <c r="H353" i="10" s="1"/>
  <c r="H355" i="10" s="1"/>
  <c r="H356" i="10" s="1"/>
  <c r="H365" i="10" s="1"/>
  <c r="G228" i="10"/>
  <c r="G229" i="10" s="1"/>
  <c r="G231" i="10" s="1"/>
  <c r="G232" i="10" s="1"/>
  <c r="G241" i="10" s="1"/>
  <c r="D166" i="10"/>
  <c r="D167" i="10" s="1"/>
  <c r="D169" i="10" s="1"/>
  <c r="D170" i="10" s="1"/>
  <c r="D179" i="10" s="1"/>
  <c r="F166" i="10"/>
  <c r="F167" i="10" s="1"/>
  <c r="F169" i="10" s="1"/>
  <c r="F170" i="10" s="1"/>
  <c r="F179" i="10" s="1"/>
  <c r="G135" i="10"/>
  <c r="G136" i="10" s="1"/>
  <c r="G138" i="10" s="1"/>
  <c r="G139" i="10" s="1"/>
  <c r="G148" i="10" s="1"/>
  <c r="I135" i="10"/>
  <c r="I136" i="10" s="1"/>
  <c r="I138" i="10" s="1"/>
  <c r="I139" i="10" s="1"/>
  <c r="I148" i="10" s="1"/>
  <c r="I289" i="10"/>
  <c r="H289" i="10"/>
  <c r="D289" i="10"/>
  <c r="G289" i="10"/>
  <c r="C289" i="10"/>
  <c r="F289" i="10"/>
  <c r="E289" i="10"/>
  <c r="H259" i="10"/>
  <c r="H260" i="10" s="1"/>
  <c r="H262" i="10" s="1"/>
  <c r="H263" i="10" s="1"/>
  <c r="H272" i="10" s="1"/>
  <c r="G259" i="10"/>
  <c r="G260" i="10" s="1"/>
  <c r="G262" i="10" s="1"/>
  <c r="G263" i="10" s="1"/>
  <c r="G272" i="10" s="1"/>
  <c r="D104" i="10"/>
  <c r="D105" i="10"/>
  <c r="D107" i="10" s="1"/>
  <c r="D108" i="10" s="1"/>
  <c r="D117" i="10" s="1"/>
  <c r="C352" i="10"/>
  <c r="C353" i="10" s="1"/>
  <c r="C355" i="10" s="1"/>
  <c r="C356" i="10" s="1"/>
  <c r="C365" i="10" s="1"/>
  <c r="E228" i="10"/>
  <c r="E229" i="10"/>
  <c r="E231" i="10" s="1"/>
  <c r="E232" i="10" s="1"/>
  <c r="E241" i="10" s="1"/>
  <c r="D228" i="10"/>
  <c r="D229" i="10" s="1"/>
  <c r="D231" i="10" s="1"/>
  <c r="D232" i="10" s="1"/>
  <c r="D241" i="10" s="1"/>
  <c r="H166" i="10"/>
  <c r="H167" i="10" s="1"/>
  <c r="H169" i="10" s="1"/>
  <c r="H170" i="10" s="1"/>
  <c r="H179" i="10" s="1"/>
  <c r="C166" i="10"/>
  <c r="C167" i="10" s="1"/>
  <c r="C169" i="10" s="1"/>
  <c r="C170" i="10" s="1"/>
  <c r="C179" i="10" s="1"/>
  <c r="G320" i="10"/>
  <c r="C320" i="10"/>
  <c r="F320" i="10"/>
  <c r="I320" i="10"/>
  <c r="E320" i="10"/>
  <c r="H320" i="10"/>
  <c r="D320" i="10"/>
  <c r="D135" i="10"/>
  <c r="D136" i="10" s="1"/>
  <c r="D138" i="10" s="1"/>
  <c r="D139" i="10" s="1"/>
  <c r="D148" i="10" s="1"/>
  <c r="F135" i="10"/>
  <c r="F136" i="10" s="1"/>
  <c r="F138" i="10" s="1"/>
  <c r="F139" i="10" s="1"/>
  <c r="F148" i="10" s="1"/>
  <c r="E259" i="10"/>
  <c r="E260" i="10" s="1"/>
  <c r="E262" i="10" s="1"/>
  <c r="E263" i="10" s="1"/>
  <c r="E272" i="10" s="1"/>
  <c r="F104" i="10"/>
  <c r="F105" i="10" s="1"/>
  <c r="F107" i="10" s="1"/>
  <c r="F108" i="10" s="1"/>
  <c r="F117" i="10" s="1"/>
  <c r="H104" i="10"/>
  <c r="H105" i="10"/>
  <c r="H107" i="10" s="1"/>
  <c r="H108" i="10" s="1"/>
  <c r="H117" i="10" s="1"/>
  <c r="E352" i="10"/>
  <c r="E353" i="10" s="1"/>
  <c r="E355" i="10" s="1"/>
  <c r="E356" i="10" s="1"/>
  <c r="E365" i="10" s="1"/>
  <c r="G352" i="10"/>
  <c r="G353" i="10" s="1"/>
  <c r="G355" i="10" s="1"/>
  <c r="G356" i="10" s="1"/>
  <c r="G365" i="10" s="1"/>
  <c r="I228" i="10"/>
  <c r="I229" i="10" s="1"/>
  <c r="I231" i="10" s="1"/>
  <c r="I232" i="10" s="1"/>
  <c r="I241" i="10" s="1"/>
  <c r="H228" i="10"/>
  <c r="H229" i="10" s="1"/>
  <c r="H231" i="10" s="1"/>
  <c r="H232" i="10" s="1"/>
  <c r="H241" i="10" s="1"/>
  <c r="E166" i="10"/>
  <c r="E167" i="10" s="1"/>
  <c r="E169" i="10" s="1"/>
  <c r="E170" i="10" s="1"/>
  <c r="E179" i="10" s="1"/>
  <c r="G166" i="10"/>
  <c r="G167" i="10"/>
  <c r="G169" i="10" s="1"/>
  <c r="G170" i="10" s="1"/>
  <c r="G179" i="10" s="1"/>
  <c r="G271" i="8"/>
  <c r="F349" i="8"/>
  <c r="F348" i="8"/>
  <c r="F145" i="8"/>
  <c r="E207" i="8"/>
  <c r="E208" i="8" s="1"/>
  <c r="E209" i="8" s="1"/>
  <c r="F116" i="8"/>
  <c r="G147" i="8"/>
  <c r="I207" i="8"/>
  <c r="I208" i="8" s="1"/>
  <c r="I209" i="8" s="1"/>
  <c r="H238" i="8"/>
  <c r="F238" i="8"/>
  <c r="F239" i="8" s="1"/>
  <c r="F240" i="8" s="1"/>
  <c r="H255" i="8"/>
  <c r="H256" i="8" s="1"/>
  <c r="G300" i="8"/>
  <c r="G301" i="8" s="1"/>
  <c r="G302" i="8" s="1"/>
  <c r="G349" i="8"/>
  <c r="F362" i="8"/>
  <c r="F363" i="8" s="1"/>
  <c r="F364" i="8" s="1"/>
  <c r="D363" i="8"/>
  <c r="D364" i="8" s="1"/>
  <c r="H363" i="8"/>
  <c r="C101" i="8"/>
  <c r="E115" i="8"/>
  <c r="I115" i="8"/>
  <c r="C176" i="8"/>
  <c r="G176" i="8"/>
  <c r="H178" i="8"/>
  <c r="C194" i="8"/>
  <c r="C239" i="8"/>
  <c r="G239" i="8"/>
  <c r="D269" i="8"/>
  <c r="D270" i="8" s="1"/>
  <c r="D271" i="8" s="1"/>
  <c r="H269" i="8"/>
  <c r="H270" i="8" s="1"/>
  <c r="D300" i="8"/>
  <c r="H300" i="8"/>
  <c r="C77" i="8"/>
  <c r="D77" i="8" s="1"/>
  <c r="G287" i="8"/>
  <c r="G331" i="8"/>
  <c r="G332" i="8" s="1"/>
  <c r="G333" i="8" s="1"/>
  <c r="D114" i="8"/>
  <c r="D115" i="8" s="1"/>
  <c r="D116" i="8" s="1"/>
  <c r="D145" i="8"/>
  <c r="D146" i="8" s="1"/>
  <c r="H145" i="8"/>
  <c r="H146" i="8" s="1"/>
  <c r="C145" i="8"/>
  <c r="C146" i="8" s="1"/>
  <c r="C147" i="8" s="1"/>
  <c r="I178" i="8"/>
  <c r="C207" i="8"/>
  <c r="G207" i="8"/>
  <c r="E255" i="8"/>
  <c r="E256" i="8" s="1"/>
  <c r="E300" i="8"/>
  <c r="I300" i="8"/>
  <c r="D331" i="8"/>
  <c r="D332" i="8" s="1"/>
  <c r="H331" i="8"/>
  <c r="H332" i="8" s="1"/>
  <c r="H333" i="8" s="1"/>
  <c r="C93" i="8"/>
  <c r="D93" i="8" s="1"/>
  <c r="C85" i="8"/>
  <c r="D85" i="8" s="1"/>
  <c r="D90" i="8"/>
  <c r="D81" i="8"/>
  <c r="C69" i="8"/>
  <c r="D69" i="8" s="1"/>
  <c r="D74" i="8"/>
  <c r="D65" i="8"/>
  <c r="C53" i="8"/>
  <c r="D53" i="8" s="1"/>
  <c r="D58" i="8"/>
  <c r="D49" i="8"/>
  <c r="D42" i="8"/>
  <c r="C37" i="8"/>
  <c r="D37" i="8" s="1"/>
  <c r="C115" i="8"/>
  <c r="C116" i="8" s="1"/>
  <c r="H114" i="8"/>
  <c r="C208" i="8"/>
  <c r="C209" i="8" s="1"/>
  <c r="E116" i="8"/>
  <c r="I116" i="8"/>
  <c r="C131" i="8"/>
  <c r="C132" i="8" s="1"/>
  <c r="G131" i="8"/>
  <c r="G132" i="8" s="1"/>
  <c r="D147" i="8"/>
  <c r="H147" i="8"/>
  <c r="E146" i="8"/>
  <c r="E147" i="8" s="1"/>
  <c r="I146" i="8"/>
  <c r="I147" i="8" s="1"/>
  <c r="C177" i="8"/>
  <c r="C178" i="8" s="1"/>
  <c r="G177" i="8"/>
  <c r="G178" i="8" s="1"/>
  <c r="E178" i="8"/>
  <c r="G208" i="8"/>
  <c r="I239" i="8"/>
  <c r="I240" i="8" s="1"/>
  <c r="F100" i="8"/>
  <c r="F101" i="8" s="1"/>
  <c r="I101" i="8"/>
  <c r="C114" i="8"/>
  <c r="G114" i="8"/>
  <c r="G115" i="8" s="1"/>
  <c r="G116" i="8" s="1"/>
  <c r="D131" i="8"/>
  <c r="D132" i="8" s="1"/>
  <c r="H131" i="8"/>
  <c r="H132" i="8" s="1"/>
  <c r="F146" i="8"/>
  <c r="E162" i="8"/>
  <c r="E163" i="8" s="1"/>
  <c r="I162" i="8"/>
  <c r="I163" i="8" s="1"/>
  <c r="F176" i="8"/>
  <c r="F177" i="8" s="1"/>
  <c r="F178" i="8" s="1"/>
  <c r="E193" i="8"/>
  <c r="E194" i="8" s="1"/>
  <c r="I193" i="8"/>
  <c r="I194" i="8" s="1"/>
  <c r="C29" i="8"/>
  <c r="D29" i="8" s="1"/>
  <c r="E101" i="8"/>
  <c r="H115" i="8"/>
  <c r="H116" i="8" s="1"/>
  <c r="F147" i="8"/>
  <c r="D178" i="8"/>
  <c r="F224" i="8"/>
  <c r="F225" i="8" s="1"/>
  <c r="D163" i="8"/>
  <c r="H163" i="8"/>
  <c r="F207" i="8"/>
  <c r="F208" i="8" s="1"/>
  <c r="F209" i="8" s="1"/>
  <c r="G209" i="8"/>
  <c r="D209" i="8"/>
  <c r="H209" i="8"/>
  <c r="D238" i="8"/>
  <c r="D239" i="8" s="1"/>
  <c r="D240" i="8" s="1"/>
  <c r="D193" i="8"/>
  <c r="D194" i="8" s="1"/>
  <c r="H193" i="8"/>
  <c r="H194" i="8" s="1"/>
  <c r="E238" i="8"/>
  <c r="E239" i="8" s="1"/>
  <c r="E240" i="8" s="1"/>
  <c r="I238" i="8"/>
  <c r="C240" i="8"/>
  <c r="G240" i="8"/>
  <c r="E286" i="8"/>
  <c r="E287" i="8" s="1"/>
  <c r="I286" i="8"/>
  <c r="I287" i="8" s="1"/>
  <c r="E225" i="8"/>
  <c r="I225" i="8"/>
  <c r="C256" i="8"/>
  <c r="G256" i="8"/>
  <c r="D255" i="8"/>
  <c r="D256" i="8" s="1"/>
  <c r="E269" i="8"/>
  <c r="I269" i="8"/>
  <c r="I270" i="8" s="1"/>
  <c r="I271" i="8" s="1"/>
  <c r="F269" i="8"/>
  <c r="F270" i="8" s="1"/>
  <c r="F271" i="8" s="1"/>
  <c r="C271" i="8"/>
  <c r="H239" i="8"/>
  <c r="H240" i="8" s="1"/>
  <c r="H271" i="8"/>
  <c r="E270" i="8"/>
  <c r="E271" i="8" s="1"/>
  <c r="D301" i="8"/>
  <c r="D302" i="8" s="1"/>
  <c r="H301" i="8"/>
  <c r="H302" i="8" s="1"/>
  <c r="D317" i="8"/>
  <c r="D318" i="8" s="1"/>
  <c r="H317" i="8"/>
  <c r="H318" i="8" s="1"/>
  <c r="E348" i="8"/>
  <c r="E349" i="8" s="1"/>
  <c r="I348" i="8"/>
  <c r="I349" i="8" s="1"/>
  <c r="D287" i="8"/>
  <c r="H287" i="8"/>
  <c r="E301" i="8"/>
  <c r="E302" i="8" s="1"/>
  <c r="I301" i="8"/>
  <c r="E318" i="8"/>
  <c r="E331" i="8"/>
  <c r="I331" i="8"/>
  <c r="C362" i="8"/>
  <c r="G362" i="8"/>
  <c r="G363" i="8" s="1"/>
  <c r="G364" i="8" s="1"/>
  <c r="H364" i="8"/>
  <c r="I302" i="8"/>
  <c r="F331" i="8"/>
  <c r="F332" i="8" s="1"/>
  <c r="F333" i="8" s="1"/>
  <c r="C333" i="8"/>
  <c r="E364" i="8"/>
  <c r="I364" i="8"/>
  <c r="C300" i="8"/>
  <c r="C301" i="8" s="1"/>
  <c r="C302" i="8" s="1"/>
  <c r="F302" i="8"/>
  <c r="D333" i="8"/>
  <c r="E332" i="8"/>
  <c r="E333" i="8" s="1"/>
  <c r="I332" i="8"/>
  <c r="I333" i="8" s="1"/>
  <c r="C363" i="8"/>
  <c r="C364" i="8" s="1"/>
  <c r="C318" i="8"/>
  <c r="G318" i="8"/>
  <c r="D349" i="8"/>
  <c r="H349" i="8"/>
  <c r="F10" i="7"/>
  <c r="G284" i="5"/>
  <c r="G253" i="5"/>
  <c r="I253" i="5"/>
  <c r="I254" i="5" s="1"/>
  <c r="I298" i="5"/>
  <c r="E298" i="5"/>
  <c r="I296" i="5"/>
  <c r="I299" i="5" s="1"/>
  <c r="H296" i="5"/>
  <c r="H299" i="5" s="1"/>
  <c r="G296" i="5"/>
  <c r="F296" i="5"/>
  <c r="E296" i="5"/>
  <c r="E299" i="5" s="1"/>
  <c r="D296" i="5"/>
  <c r="D299" i="5" s="1"/>
  <c r="C296" i="5"/>
  <c r="I294" i="5"/>
  <c r="H294" i="5"/>
  <c r="G294" i="5"/>
  <c r="G298" i="5" s="1"/>
  <c r="F294" i="5"/>
  <c r="E294" i="5"/>
  <c r="D294" i="5"/>
  <c r="C294" i="5"/>
  <c r="C298" i="5" s="1"/>
  <c r="I290" i="5"/>
  <c r="H290" i="5"/>
  <c r="H298" i="5" s="1"/>
  <c r="G290" i="5"/>
  <c r="F290" i="5"/>
  <c r="F298" i="5" s="1"/>
  <c r="F299" i="5" s="1"/>
  <c r="E290" i="5"/>
  <c r="D290" i="5"/>
  <c r="D298" i="5" s="1"/>
  <c r="C290" i="5"/>
  <c r="H288" i="5"/>
  <c r="H289" i="5" s="1"/>
  <c r="H291" i="5" s="1"/>
  <c r="F288" i="5"/>
  <c r="D288" i="5"/>
  <c r="G288" i="5"/>
  <c r="G289" i="5" s="1"/>
  <c r="G291" i="5" s="1"/>
  <c r="D289" i="5"/>
  <c r="D291" i="5" s="1"/>
  <c r="C288" i="5"/>
  <c r="C289" i="5" s="1"/>
  <c r="C291" i="5" s="1"/>
  <c r="I284" i="5"/>
  <c r="I285" i="5" s="1"/>
  <c r="E284" i="5"/>
  <c r="E285" i="5" s="1"/>
  <c r="C284" i="5"/>
  <c r="C285" i="5" s="1"/>
  <c r="H284" i="5"/>
  <c r="H285" i="5" s="1"/>
  <c r="D284" i="5"/>
  <c r="D285" i="5" s="1"/>
  <c r="H269" i="5"/>
  <c r="H267" i="5"/>
  <c r="D267" i="5"/>
  <c r="I265" i="5"/>
  <c r="H265" i="5"/>
  <c r="H268" i="5" s="1"/>
  <c r="G265" i="5"/>
  <c r="F265" i="5"/>
  <c r="E265" i="5"/>
  <c r="D265" i="5"/>
  <c r="D268" i="5" s="1"/>
  <c r="C265" i="5"/>
  <c r="I263" i="5"/>
  <c r="H263" i="5"/>
  <c r="G263" i="5"/>
  <c r="F263" i="5"/>
  <c r="E263" i="5"/>
  <c r="D263" i="5"/>
  <c r="D269" i="5" s="1"/>
  <c r="C263" i="5"/>
  <c r="I259" i="5"/>
  <c r="I267" i="5" s="1"/>
  <c r="I268" i="5" s="1"/>
  <c r="H259" i="5"/>
  <c r="G259" i="5"/>
  <c r="F259" i="5"/>
  <c r="E259" i="5"/>
  <c r="E267" i="5" s="1"/>
  <c r="E268" i="5" s="1"/>
  <c r="D259" i="5"/>
  <c r="C259" i="5"/>
  <c r="I257" i="5"/>
  <c r="G257" i="5"/>
  <c r="G258" i="5" s="1"/>
  <c r="G260" i="5" s="1"/>
  <c r="E257" i="5"/>
  <c r="C257" i="5"/>
  <c r="I258" i="5"/>
  <c r="H257" i="5"/>
  <c r="F257" i="5"/>
  <c r="D257" i="5"/>
  <c r="D258" i="5" s="1"/>
  <c r="D260" i="5" s="1"/>
  <c r="H253" i="5"/>
  <c r="H254" i="5" s="1"/>
  <c r="F253" i="5"/>
  <c r="D253" i="5"/>
  <c r="D254" i="5" s="1"/>
  <c r="E253" i="5"/>
  <c r="C253" i="5"/>
  <c r="C254" i="5" s="1"/>
  <c r="G222" i="5"/>
  <c r="G223" i="5" s="1"/>
  <c r="F191" i="5"/>
  <c r="F192" i="5" s="1"/>
  <c r="F237" i="5"/>
  <c r="I236" i="5"/>
  <c r="F236" i="5"/>
  <c r="E236" i="5"/>
  <c r="I234" i="5"/>
  <c r="H234" i="5"/>
  <c r="G234" i="5"/>
  <c r="F234" i="5"/>
  <c r="E234" i="5"/>
  <c r="E237" i="5" s="1"/>
  <c r="D234" i="5"/>
  <c r="C234" i="5"/>
  <c r="I232" i="5"/>
  <c r="H232" i="5"/>
  <c r="G232" i="5"/>
  <c r="F232" i="5"/>
  <c r="F238" i="5" s="1"/>
  <c r="E232" i="5"/>
  <c r="D232" i="5"/>
  <c r="C232" i="5"/>
  <c r="I228" i="5"/>
  <c r="H228" i="5"/>
  <c r="H236" i="5" s="1"/>
  <c r="G228" i="5"/>
  <c r="F228" i="5"/>
  <c r="E228" i="5"/>
  <c r="D228" i="5"/>
  <c r="D236" i="5" s="1"/>
  <c r="C228" i="5"/>
  <c r="G226" i="5"/>
  <c r="G227" i="5" s="1"/>
  <c r="G229" i="5" s="1"/>
  <c r="F226" i="5"/>
  <c r="F227" i="5" s="1"/>
  <c r="F229" i="5" s="1"/>
  <c r="C226" i="5"/>
  <c r="C227" i="5" s="1"/>
  <c r="C229" i="5" s="1"/>
  <c r="H226" i="5"/>
  <c r="H227" i="5" s="1"/>
  <c r="H229" i="5" s="1"/>
  <c r="D226" i="5"/>
  <c r="D227" i="5" s="1"/>
  <c r="D229" i="5" s="1"/>
  <c r="H222" i="5"/>
  <c r="H223" i="5" s="1"/>
  <c r="D222" i="5"/>
  <c r="D223" i="5" s="1"/>
  <c r="C222" i="5"/>
  <c r="I222" i="5"/>
  <c r="I223" i="5" s="1"/>
  <c r="E222" i="5"/>
  <c r="E223" i="5" s="1"/>
  <c r="I206" i="5"/>
  <c r="E206" i="5"/>
  <c r="I205" i="5"/>
  <c r="H205" i="5"/>
  <c r="E205" i="5"/>
  <c r="D205" i="5"/>
  <c r="I203" i="5"/>
  <c r="H203" i="5"/>
  <c r="G203" i="5"/>
  <c r="F203" i="5"/>
  <c r="E203" i="5"/>
  <c r="D203" i="5"/>
  <c r="D206" i="5" s="1"/>
  <c r="C203" i="5"/>
  <c r="I201" i="5"/>
  <c r="I207" i="5" s="1"/>
  <c r="H201" i="5"/>
  <c r="G201" i="5"/>
  <c r="F201" i="5"/>
  <c r="E201" i="5"/>
  <c r="E207" i="5" s="1"/>
  <c r="D201" i="5"/>
  <c r="C201" i="5"/>
  <c r="I197" i="5"/>
  <c r="H197" i="5"/>
  <c r="G197" i="5"/>
  <c r="G205" i="5" s="1"/>
  <c r="F197" i="5"/>
  <c r="F205" i="5" s="1"/>
  <c r="F206" i="5" s="1"/>
  <c r="F207" i="5" s="1"/>
  <c r="E197" i="5"/>
  <c r="D197" i="5"/>
  <c r="C197" i="5"/>
  <c r="C205" i="5" s="1"/>
  <c r="I195" i="5"/>
  <c r="F195" i="5"/>
  <c r="F196" i="5" s="1"/>
  <c r="F198" i="5" s="1"/>
  <c r="E195" i="5"/>
  <c r="E196" i="5" s="1"/>
  <c r="E198" i="5" s="1"/>
  <c r="I196" i="5"/>
  <c r="I198" i="5" s="1"/>
  <c r="G195" i="5"/>
  <c r="G196" i="5" s="1"/>
  <c r="C195" i="5"/>
  <c r="C196" i="5" s="1"/>
  <c r="G191" i="5"/>
  <c r="G192" i="5" s="1"/>
  <c r="C191" i="5"/>
  <c r="C192" i="5" s="1"/>
  <c r="H191" i="5"/>
  <c r="H192" i="5" s="1"/>
  <c r="D191" i="5"/>
  <c r="D192" i="5" s="1"/>
  <c r="G160" i="5"/>
  <c r="G161" i="5" s="1"/>
  <c r="D129" i="5"/>
  <c r="I172" i="5"/>
  <c r="H172" i="5"/>
  <c r="G172" i="5"/>
  <c r="F172" i="5"/>
  <c r="E172" i="5"/>
  <c r="D172" i="5"/>
  <c r="C172" i="5"/>
  <c r="I170" i="5"/>
  <c r="H170" i="5"/>
  <c r="G170" i="5"/>
  <c r="F170" i="5"/>
  <c r="E170" i="5"/>
  <c r="D170" i="5"/>
  <c r="C170" i="5"/>
  <c r="I166" i="5"/>
  <c r="I174" i="5" s="1"/>
  <c r="I175" i="5" s="1"/>
  <c r="H166" i="5"/>
  <c r="G166" i="5"/>
  <c r="F166" i="5"/>
  <c r="F174" i="5" s="1"/>
  <c r="F175" i="5" s="1"/>
  <c r="E166" i="5"/>
  <c r="E174" i="5" s="1"/>
  <c r="E175" i="5" s="1"/>
  <c r="D166" i="5"/>
  <c r="C166" i="5"/>
  <c r="I160" i="5"/>
  <c r="I161" i="5" s="1"/>
  <c r="E160" i="5"/>
  <c r="E161" i="5" s="1"/>
  <c r="C160" i="5"/>
  <c r="C161" i="5" s="1"/>
  <c r="F160" i="5"/>
  <c r="F161" i="5" s="1"/>
  <c r="I141" i="5"/>
  <c r="H141" i="5"/>
  <c r="G141" i="5"/>
  <c r="F141" i="5"/>
  <c r="E141" i="5"/>
  <c r="D141" i="5"/>
  <c r="C141" i="5"/>
  <c r="I139" i="5"/>
  <c r="H139" i="5"/>
  <c r="G139" i="5"/>
  <c r="F139" i="5"/>
  <c r="E139" i="5"/>
  <c r="D139" i="5"/>
  <c r="C139" i="5"/>
  <c r="I135" i="5"/>
  <c r="H135" i="5"/>
  <c r="H143" i="5" s="1"/>
  <c r="H144" i="5" s="1"/>
  <c r="H145" i="5" s="1"/>
  <c r="G135" i="5"/>
  <c r="F135" i="5"/>
  <c r="E135" i="5"/>
  <c r="D135" i="5"/>
  <c r="D143" i="5" s="1"/>
  <c r="D144" i="5" s="1"/>
  <c r="C135" i="5"/>
  <c r="C143" i="5" s="1"/>
  <c r="I129" i="5"/>
  <c r="I130" i="5" s="1"/>
  <c r="F129" i="5"/>
  <c r="F130" i="5" s="1"/>
  <c r="E129" i="5"/>
  <c r="E130" i="5" s="1"/>
  <c r="G129" i="5"/>
  <c r="G130" i="5" s="1"/>
  <c r="C129" i="5"/>
  <c r="D67" i="5"/>
  <c r="F67" i="5"/>
  <c r="F68" i="5" s="1"/>
  <c r="G67" i="5"/>
  <c r="G68" i="5" s="1"/>
  <c r="H67" i="5"/>
  <c r="C67" i="5"/>
  <c r="C68" i="5" s="1"/>
  <c r="D98" i="5"/>
  <c r="D99" i="5" s="1"/>
  <c r="E98" i="5"/>
  <c r="E99" i="5" s="1"/>
  <c r="G98" i="5"/>
  <c r="H98" i="5"/>
  <c r="H99" i="5" s="1"/>
  <c r="I98" i="5"/>
  <c r="I99" i="5" s="1"/>
  <c r="I67" i="5"/>
  <c r="I68" i="5" s="1"/>
  <c r="C26" i="5"/>
  <c r="F98" i="5"/>
  <c r="I110" i="5"/>
  <c r="H110" i="5"/>
  <c r="G110" i="5"/>
  <c r="F110" i="5"/>
  <c r="E110" i="5"/>
  <c r="D110" i="5"/>
  <c r="C110" i="5"/>
  <c r="I108" i="5"/>
  <c r="H108" i="5"/>
  <c r="G108" i="5"/>
  <c r="F108" i="5"/>
  <c r="E108" i="5"/>
  <c r="D108" i="5"/>
  <c r="C108" i="5"/>
  <c r="I104" i="5"/>
  <c r="H104" i="5"/>
  <c r="G104" i="5"/>
  <c r="F104" i="5"/>
  <c r="E104" i="5"/>
  <c r="D104" i="5"/>
  <c r="C104" i="5"/>
  <c r="C98" i="5"/>
  <c r="I79" i="5"/>
  <c r="H79" i="5"/>
  <c r="G79" i="5"/>
  <c r="F79" i="5"/>
  <c r="E79" i="5"/>
  <c r="D79" i="5"/>
  <c r="C79" i="5"/>
  <c r="I77" i="5"/>
  <c r="H77" i="5"/>
  <c r="G77" i="5"/>
  <c r="F77" i="5"/>
  <c r="E77" i="5"/>
  <c r="D77" i="5"/>
  <c r="C77" i="5"/>
  <c r="I73" i="5"/>
  <c r="H73" i="5"/>
  <c r="G73" i="5"/>
  <c r="F73" i="5"/>
  <c r="E73" i="5"/>
  <c r="D73" i="5"/>
  <c r="C73" i="5"/>
  <c r="I48" i="5"/>
  <c r="H48" i="5"/>
  <c r="G48" i="5"/>
  <c r="F48" i="5"/>
  <c r="E48" i="5"/>
  <c r="D48" i="5"/>
  <c r="C48" i="5"/>
  <c r="I46" i="5"/>
  <c r="H46" i="5"/>
  <c r="G46" i="5"/>
  <c r="F46" i="5"/>
  <c r="E46" i="5"/>
  <c r="D46" i="5"/>
  <c r="C46" i="5"/>
  <c r="I42" i="5"/>
  <c r="H42" i="5"/>
  <c r="G42" i="5"/>
  <c r="F42" i="5"/>
  <c r="E42" i="5"/>
  <c r="D42" i="5"/>
  <c r="C42" i="5"/>
  <c r="I35" i="5"/>
  <c r="I36" i="5" s="1"/>
  <c r="H35" i="5"/>
  <c r="H36" i="5" s="1"/>
  <c r="G35" i="5"/>
  <c r="G36" i="5" s="1"/>
  <c r="G37" i="5" s="1"/>
  <c r="F35" i="5"/>
  <c r="E35" i="5"/>
  <c r="D35" i="5"/>
  <c r="C35" i="5"/>
  <c r="C36" i="5" s="1"/>
  <c r="C37" i="5" s="1"/>
  <c r="C28" i="5"/>
  <c r="D28" i="5" s="1"/>
  <c r="C27" i="5"/>
  <c r="D27" i="5" s="1"/>
  <c r="C25" i="5"/>
  <c r="D25" i="5" s="1"/>
  <c r="B20" i="5"/>
  <c r="C11" i="5"/>
  <c r="I242" i="10" l="1"/>
  <c r="I243" i="10" s="1"/>
  <c r="H118" i="10"/>
  <c r="H119" i="10" s="1"/>
  <c r="F149" i="10"/>
  <c r="F150" i="10" s="1"/>
  <c r="C366" i="10"/>
  <c r="C367" i="10" s="1"/>
  <c r="G273" i="10"/>
  <c r="G274" i="10" s="1"/>
  <c r="E149" i="10"/>
  <c r="E150" i="10" s="1"/>
  <c r="F242" i="10"/>
  <c r="F243" i="10" s="1"/>
  <c r="E118" i="10"/>
  <c r="E119" i="10" s="1"/>
  <c r="H149" i="10"/>
  <c r="H150" i="10" s="1"/>
  <c r="G366" i="10"/>
  <c r="G367" i="10" s="1"/>
  <c r="D149" i="10"/>
  <c r="D150" i="10" s="1"/>
  <c r="C180" i="10"/>
  <c r="C181" i="10" s="1"/>
  <c r="D118" i="10"/>
  <c r="D119" i="10" s="1"/>
  <c r="H274" i="10"/>
  <c r="H273" i="10"/>
  <c r="G242" i="10"/>
  <c r="G243" i="10" s="1"/>
  <c r="G118" i="10"/>
  <c r="G119" i="10" s="1"/>
  <c r="C242" i="10"/>
  <c r="C243" i="10" s="1"/>
  <c r="C118" i="10"/>
  <c r="C119" i="10" s="1"/>
  <c r="E180" i="10"/>
  <c r="E181" i="10" s="1"/>
  <c r="F119" i="10"/>
  <c r="F118" i="10"/>
  <c r="H180" i="10"/>
  <c r="H181" i="10" s="1"/>
  <c r="I149" i="10"/>
  <c r="I150" i="10" s="1"/>
  <c r="F180" i="10"/>
  <c r="F181" i="10" s="1"/>
  <c r="H366" i="10"/>
  <c r="H367" i="10" s="1"/>
  <c r="I118" i="10"/>
  <c r="I119" i="10" s="1"/>
  <c r="C273" i="10"/>
  <c r="C274" i="10" s="1"/>
  <c r="C149" i="10"/>
  <c r="C150" i="10" s="1"/>
  <c r="D366" i="10"/>
  <c r="D367" i="10" s="1"/>
  <c r="I273" i="10"/>
  <c r="I274" i="10" s="1"/>
  <c r="H242" i="10"/>
  <c r="H243" i="10" s="1"/>
  <c r="E366" i="10"/>
  <c r="E367" i="10" s="1"/>
  <c r="E273" i="10"/>
  <c r="E274" i="10" s="1"/>
  <c r="G149" i="10"/>
  <c r="G150" i="10" s="1"/>
  <c r="D181" i="10"/>
  <c r="D180" i="10"/>
  <c r="D273" i="10"/>
  <c r="D274" i="10" s="1"/>
  <c r="I180" i="10"/>
  <c r="I181" i="10" s="1"/>
  <c r="I366" i="10"/>
  <c r="I367" i="10" s="1"/>
  <c r="F273" i="10"/>
  <c r="F274" i="10" s="1"/>
  <c r="H321" i="10"/>
  <c r="H322" i="10" s="1"/>
  <c r="H324" i="10" s="1"/>
  <c r="H325" i="10" s="1"/>
  <c r="H334" i="10" s="1"/>
  <c r="C321" i="10"/>
  <c r="C322" i="10" s="1"/>
  <c r="C324" i="10" s="1"/>
  <c r="C325" i="10" s="1"/>
  <c r="C334" i="10" s="1"/>
  <c r="E242" i="10"/>
  <c r="E243" i="10" s="1"/>
  <c r="F290" i="10"/>
  <c r="F291" i="10" s="1"/>
  <c r="F293" i="10" s="1"/>
  <c r="F294" i="10" s="1"/>
  <c r="F303" i="10" s="1"/>
  <c r="H290" i="10"/>
  <c r="H291" i="10" s="1"/>
  <c r="H293" i="10" s="1"/>
  <c r="H294" i="10" s="1"/>
  <c r="H303" i="10" s="1"/>
  <c r="I197" i="10"/>
  <c r="I198" i="10" s="1"/>
  <c r="I200" i="10" s="1"/>
  <c r="I201" i="10" s="1"/>
  <c r="I210" i="10" s="1"/>
  <c r="D197" i="10"/>
  <c r="D198" i="10" s="1"/>
  <c r="D200" i="10" s="1"/>
  <c r="D201" i="10" s="1"/>
  <c r="D210" i="10" s="1"/>
  <c r="G180" i="10"/>
  <c r="G181" i="10" s="1"/>
  <c r="E321" i="10"/>
  <c r="E322" i="10" s="1"/>
  <c r="E324" i="10" s="1"/>
  <c r="E325" i="10" s="1"/>
  <c r="E334" i="10" s="1"/>
  <c r="G321" i="10"/>
  <c r="G322" i="10" s="1"/>
  <c r="G324" i="10" s="1"/>
  <c r="G325" i="10" s="1"/>
  <c r="G334" i="10" s="1"/>
  <c r="C290" i="10"/>
  <c r="C291" i="10" s="1"/>
  <c r="C293" i="10" s="1"/>
  <c r="C294" i="10" s="1"/>
  <c r="C303" i="10" s="1"/>
  <c r="I290" i="10"/>
  <c r="I291" i="10" s="1"/>
  <c r="I293" i="10" s="1"/>
  <c r="I294" i="10" s="1"/>
  <c r="I303" i="10" s="1"/>
  <c r="F366" i="10"/>
  <c r="F367" i="10" s="1"/>
  <c r="F197" i="10"/>
  <c r="F198" i="10" s="1"/>
  <c r="F200" i="10" s="1"/>
  <c r="F201" i="10" s="1"/>
  <c r="F210" i="10" s="1"/>
  <c r="H197" i="10"/>
  <c r="H198" i="10" s="1"/>
  <c r="H200" i="10" s="1"/>
  <c r="H201" i="10" s="1"/>
  <c r="H210" i="10" s="1"/>
  <c r="I321" i="10"/>
  <c r="I322" i="10" s="1"/>
  <c r="I324" i="10" s="1"/>
  <c r="I325" i="10" s="1"/>
  <c r="I334" i="10" s="1"/>
  <c r="G290" i="10"/>
  <c r="G291" i="10" s="1"/>
  <c r="G293" i="10" s="1"/>
  <c r="G294" i="10" s="1"/>
  <c r="G303" i="10" s="1"/>
  <c r="C197" i="10"/>
  <c r="C198" i="10" s="1"/>
  <c r="C200" i="10" s="1"/>
  <c r="C201" i="10" s="1"/>
  <c r="C210" i="10" s="1"/>
  <c r="D321" i="10"/>
  <c r="D322" i="10" s="1"/>
  <c r="D324" i="10" s="1"/>
  <c r="D325" i="10" s="1"/>
  <c r="D334" i="10" s="1"/>
  <c r="F321" i="10"/>
  <c r="F322" i="10" s="1"/>
  <c r="F324" i="10" s="1"/>
  <c r="F325" i="10" s="1"/>
  <c r="F334" i="10" s="1"/>
  <c r="D242" i="10"/>
  <c r="D243" i="10" s="1"/>
  <c r="E290" i="10"/>
  <c r="E291" i="10" s="1"/>
  <c r="E293" i="10" s="1"/>
  <c r="E294" i="10" s="1"/>
  <c r="E303" i="10" s="1"/>
  <c r="D291" i="10"/>
  <c r="D293" i="10" s="1"/>
  <c r="D294" i="10" s="1"/>
  <c r="D303" i="10" s="1"/>
  <c r="D290" i="10"/>
  <c r="E197" i="10"/>
  <c r="E198" i="10" s="1"/>
  <c r="E200" i="10" s="1"/>
  <c r="E201" i="10" s="1"/>
  <c r="E210" i="10" s="1"/>
  <c r="G197" i="10"/>
  <c r="G198" i="10" s="1"/>
  <c r="G200" i="10" s="1"/>
  <c r="G201" i="10" s="1"/>
  <c r="G210" i="10" s="1"/>
  <c r="D292" i="5"/>
  <c r="H292" i="5"/>
  <c r="G230" i="5"/>
  <c r="G239" i="5" s="1"/>
  <c r="G103" i="8"/>
  <c r="C103" i="8"/>
  <c r="I103" i="8"/>
  <c r="D103" i="8"/>
  <c r="H103" i="8"/>
  <c r="F103" i="8"/>
  <c r="E103" i="8"/>
  <c r="D261" i="5"/>
  <c r="D270" i="5" s="1"/>
  <c r="F267" i="5"/>
  <c r="C258" i="5"/>
  <c r="C260" i="5" s="1"/>
  <c r="C261" i="5" s="1"/>
  <c r="C270" i="5" s="1"/>
  <c r="F258" i="5"/>
  <c r="F260" i="5" s="1"/>
  <c r="D300" i="5"/>
  <c r="D301" i="5" s="1"/>
  <c r="H300" i="5"/>
  <c r="F254" i="5"/>
  <c r="E254" i="5"/>
  <c r="H258" i="5"/>
  <c r="H260" i="5" s="1"/>
  <c r="H261" i="5" s="1"/>
  <c r="H270" i="5" s="1"/>
  <c r="F284" i="5"/>
  <c r="F285" i="5" s="1"/>
  <c r="E288" i="5"/>
  <c r="E289" i="5" s="1"/>
  <c r="E291" i="5" s="1"/>
  <c r="E292" i="5" s="1"/>
  <c r="E301" i="5" s="1"/>
  <c r="I288" i="5"/>
  <c r="I289" i="5" s="1"/>
  <c r="I291" i="5" s="1"/>
  <c r="I292" i="5" s="1"/>
  <c r="E300" i="5"/>
  <c r="I300" i="5"/>
  <c r="G254" i="5"/>
  <c r="G261" i="5" s="1"/>
  <c r="E258" i="5"/>
  <c r="E260" i="5" s="1"/>
  <c r="I260" i="5"/>
  <c r="I261" i="5" s="1"/>
  <c r="I270" i="5" s="1"/>
  <c r="C267" i="5"/>
  <c r="C268" i="5" s="1"/>
  <c r="C269" i="5" s="1"/>
  <c r="G267" i="5"/>
  <c r="G268" i="5" s="1"/>
  <c r="G269" i="5" s="1"/>
  <c r="E269" i="5"/>
  <c r="I269" i="5"/>
  <c r="F268" i="5"/>
  <c r="F269" i="5" s="1"/>
  <c r="C292" i="5"/>
  <c r="G285" i="5"/>
  <c r="G292" i="5" s="1"/>
  <c r="F289" i="5"/>
  <c r="F291" i="5" s="1"/>
  <c r="F300" i="5"/>
  <c r="C299" i="5"/>
  <c r="G299" i="5"/>
  <c r="C300" i="5"/>
  <c r="G300" i="5"/>
  <c r="I191" i="5"/>
  <c r="I192" i="5" s="1"/>
  <c r="I199" i="5" s="1"/>
  <c r="I208" i="5" s="1"/>
  <c r="D207" i="5"/>
  <c r="D230" i="5"/>
  <c r="E226" i="5"/>
  <c r="E227" i="5" s="1"/>
  <c r="E229" i="5" s="1"/>
  <c r="E230" i="5" s="1"/>
  <c r="E239" i="5" s="1"/>
  <c r="I226" i="5"/>
  <c r="I227" i="5" s="1"/>
  <c r="I229" i="5" s="1"/>
  <c r="I230" i="5" s="1"/>
  <c r="H237" i="5"/>
  <c r="H238" i="5" s="1"/>
  <c r="C198" i="5"/>
  <c r="G198" i="5"/>
  <c r="G199" i="5" s="1"/>
  <c r="G208" i="5" s="1"/>
  <c r="C223" i="5"/>
  <c r="C230" i="5" s="1"/>
  <c r="H230" i="5"/>
  <c r="I237" i="5"/>
  <c r="E191" i="5"/>
  <c r="E192" i="5"/>
  <c r="E199" i="5" s="1"/>
  <c r="E208" i="5" s="1"/>
  <c r="C199" i="5"/>
  <c r="C207" i="5"/>
  <c r="H206" i="5"/>
  <c r="H207" i="5" s="1"/>
  <c r="F199" i="5"/>
  <c r="F208" i="5" s="1"/>
  <c r="F222" i="5"/>
  <c r="F223" i="5" s="1"/>
  <c r="F230" i="5" s="1"/>
  <c r="F239" i="5" s="1"/>
  <c r="D237" i="5"/>
  <c r="D238" i="5" s="1"/>
  <c r="D195" i="5"/>
  <c r="D196" i="5" s="1"/>
  <c r="D198" i="5" s="1"/>
  <c r="D199" i="5" s="1"/>
  <c r="D208" i="5" s="1"/>
  <c r="H195" i="5"/>
  <c r="H196" i="5" s="1"/>
  <c r="H198" i="5" s="1"/>
  <c r="H199" i="5" s="1"/>
  <c r="H208" i="5" s="1"/>
  <c r="C206" i="5"/>
  <c r="G206" i="5"/>
  <c r="G207" i="5" s="1"/>
  <c r="C236" i="5"/>
  <c r="C237" i="5" s="1"/>
  <c r="C238" i="5" s="1"/>
  <c r="G236" i="5"/>
  <c r="G237" i="5" s="1"/>
  <c r="G238" i="5" s="1"/>
  <c r="E238" i="5"/>
  <c r="I238" i="5"/>
  <c r="C174" i="5"/>
  <c r="D174" i="5"/>
  <c r="H174" i="5"/>
  <c r="E176" i="5"/>
  <c r="I176" i="5"/>
  <c r="G143" i="5"/>
  <c r="G144" i="5" s="1"/>
  <c r="G145" i="5" s="1"/>
  <c r="D175" i="5"/>
  <c r="H175" i="5"/>
  <c r="H176" i="5" s="1"/>
  <c r="F143" i="5"/>
  <c r="F144" i="5" s="1"/>
  <c r="F145" i="5" s="1"/>
  <c r="G174" i="5"/>
  <c r="D145" i="5"/>
  <c r="E144" i="5"/>
  <c r="E145" i="5" s="1"/>
  <c r="C144" i="5"/>
  <c r="H160" i="5"/>
  <c r="H161" i="5" s="1"/>
  <c r="C130" i="5"/>
  <c r="D176" i="5"/>
  <c r="D130" i="5"/>
  <c r="E143" i="5"/>
  <c r="C145" i="5"/>
  <c r="D160" i="5"/>
  <c r="D161" i="5" s="1"/>
  <c r="I143" i="5"/>
  <c r="I144" i="5" s="1"/>
  <c r="I145" i="5" s="1"/>
  <c r="H129" i="5"/>
  <c r="H130" i="5" s="1"/>
  <c r="F176" i="5"/>
  <c r="C175" i="5"/>
  <c r="C176" i="5" s="1"/>
  <c r="G175" i="5"/>
  <c r="G176" i="5" s="1"/>
  <c r="H50" i="5"/>
  <c r="H51" i="5" s="1"/>
  <c r="I112" i="5"/>
  <c r="D50" i="5"/>
  <c r="D51" i="5" s="1"/>
  <c r="D52" i="5" s="1"/>
  <c r="G81" i="5"/>
  <c r="G82" i="5" s="1"/>
  <c r="G83" i="5" s="1"/>
  <c r="E112" i="5"/>
  <c r="E113" i="5" s="1"/>
  <c r="E114" i="5" s="1"/>
  <c r="D81" i="5"/>
  <c r="D82" i="5" s="1"/>
  <c r="D83" i="5" s="1"/>
  <c r="F112" i="5"/>
  <c r="F113" i="5" s="1"/>
  <c r="F114" i="5" s="1"/>
  <c r="C81" i="5"/>
  <c r="C82" i="5" s="1"/>
  <c r="C83" i="5" s="1"/>
  <c r="E67" i="5"/>
  <c r="E68" i="5" s="1"/>
  <c r="G112" i="5"/>
  <c r="G113" i="5" s="1"/>
  <c r="G114" i="5" s="1"/>
  <c r="I113" i="5"/>
  <c r="I114" i="5" s="1"/>
  <c r="E81" i="5"/>
  <c r="E82" i="5" s="1"/>
  <c r="E83" i="5" s="1"/>
  <c r="I81" i="5"/>
  <c r="I82" i="5" s="1"/>
  <c r="I83" i="5" s="1"/>
  <c r="D112" i="5"/>
  <c r="D113" i="5" s="1"/>
  <c r="D114" i="5" s="1"/>
  <c r="H112" i="5"/>
  <c r="H113" i="5" s="1"/>
  <c r="H114" i="5" s="1"/>
  <c r="C99" i="5"/>
  <c r="H81" i="5"/>
  <c r="H82" i="5" s="1"/>
  <c r="H83" i="5" s="1"/>
  <c r="C112" i="5"/>
  <c r="C113" i="5" s="1"/>
  <c r="C114" i="5" s="1"/>
  <c r="C50" i="5"/>
  <c r="C51" i="5" s="1"/>
  <c r="C52" i="5" s="1"/>
  <c r="F81" i="5"/>
  <c r="F82" i="5" s="1"/>
  <c r="F83" i="5" s="1"/>
  <c r="D26" i="5"/>
  <c r="G99" i="5"/>
  <c r="F99" i="5"/>
  <c r="D68" i="5"/>
  <c r="H68" i="5"/>
  <c r="G50" i="5"/>
  <c r="G51" i="5" s="1"/>
  <c r="G52" i="5" s="1"/>
  <c r="F36" i="5"/>
  <c r="F37" i="5" s="1"/>
  <c r="E50" i="5"/>
  <c r="E51" i="5" s="1"/>
  <c r="E52" i="5" s="1"/>
  <c r="I37" i="5"/>
  <c r="F50" i="5"/>
  <c r="F51" i="5" s="1"/>
  <c r="F52" i="5" s="1"/>
  <c r="I50" i="5"/>
  <c r="I51" i="5" s="1"/>
  <c r="I52" i="5" s="1"/>
  <c r="E36" i="5"/>
  <c r="E37" i="5" s="1"/>
  <c r="H52" i="5"/>
  <c r="C29" i="5"/>
  <c r="D29" i="5" s="1"/>
  <c r="D36" i="5"/>
  <c r="D37" i="5" s="1"/>
  <c r="H37" i="5"/>
  <c r="G97" i="3"/>
  <c r="C97" i="3"/>
  <c r="G96" i="3"/>
  <c r="F96" i="3"/>
  <c r="C96" i="3"/>
  <c r="I94" i="3"/>
  <c r="H94" i="3"/>
  <c r="G94" i="3"/>
  <c r="F94" i="3"/>
  <c r="F97" i="3" s="1"/>
  <c r="E94" i="3"/>
  <c r="D94" i="3"/>
  <c r="C94" i="3"/>
  <c r="I92" i="3"/>
  <c r="H92" i="3"/>
  <c r="H98" i="3" s="1"/>
  <c r="G92" i="3"/>
  <c r="F92" i="3"/>
  <c r="E92" i="3"/>
  <c r="D92" i="3"/>
  <c r="C92" i="3"/>
  <c r="C98" i="3" s="1"/>
  <c r="I88" i="3"/>
  <c r="I96" i="3" s="1"/>
  <c r="H88" i="3"/>
  <c r="H96" i="3" s="1"/>
  <c r="H97" i="3" s="1"/>
  <c r="G88" i="3"/>
  <c r="F88" i="3"/>
  <c r="E88" i="3"/>
  <c r="E96" i="3" s="1"/>
  <c r="D88" i="3"/>
  <c r="D96" i="3" s="1"/>
  <c r="D97" i="3" s="1"/>
  <c r="D98" i="3" s="1"/>
  <c r="C88" i="3"/>
  <c r="I83" i="3"/>
  <c r="E83" i="3"/>
  <c r="I82" i="3"/>
  <c r="H82" i="3"/>
  <c r="E82" i="3"/>
  <c r="D82" i="3"/>
  <c r="I81" i="3"/>
  <c r="H81" i="3"/>
  <c r="H83" i="3" s="1"/>
  <c r="G81" i="3"/>
  <c r="F81" i="3"/>
  <c r="F82" i="3" s="1"/>
  <c r="F83" i="3" s="1"/>
  <c r="E81" i="3"/>
  <c r="D81" i="3"/>
  <c r="C81" i="3"/>
  <c r="J66" i="3"/>
  <c r="J57" i="3"/>
  <c r="J52" i="3"/>
  <c r="G45" i="3"/>
  <c r="G50" i="3" s="1"/>
  <c r="F43" i="3"/>
  <c r="I42" i="3"/>
  <c r="I43" i="3" s="1"/>
  <c r="H42" i="3"/>
  <c r="H43" i="3" s="1"/>
  <c r="G42" i="3"/>
  <c r="G43" i="3" s="1"/>
  <c r="F42" i="3"/>
  <c r="E42" i="3"/>
  <c r="E43" i="3" s="1"/>
  <c r="D42" i="3"/>
  <c r="D43" i="3" s="1"/>
  <c r="C42" i="3"/>
  <c r="C43" i="3" s="1"/>
  <c r="C29" i="3"/>
  <c r="D29" i="3" s="1"/>
  <c r="D28" i="3"/>
  <c r="C28" i="3"/>
  <c r="C27" i="3"/>
  <c r="D27" i="3" s="1"/>
  <c r="D26" i="3"/>
  <c r="C26" i="3"/>
  <c r="C25" i="3"/>
  <c r="D25" i="3" s="1"/>
  <c r="B20" i="3"/>
  <c r="C45" i="3" s="1"/>
  <c r="C11" i="3"/>
  <c r="D94" i="1"/>
  <c r="E94" i="1"/>
  <c r="F94" i="1"/>
  <c r="G94" i="1"/>
  <c r="H94" i="1"/>
  <c r="I94" i="1"/>
  <c r="C94" i="1"/>
  <c r="D92" i="1"/>
  <c r="E92" i="1"/>
  <c r="F92" i="1"/>
  <c r="G92" i="1"/>
  <c r="H92" i="1"/>
  <c r="I92" i="1"/>
  <c r="C92" i="1"/>
  <c r="D88" i="1"/>
  <c r="E88" i="1"/>
  <c r="F88" i="1"/>
  <c r="G88" i="1"/>
  <c r="H88" i="1"/>
  <c r="I88" i="1"/>
  <c r="C88" i="1"/>
  <c r="I81" i="1"/>
  <c r="I82" i="1" s="1"/>
  <c r="I83" i="1" s="1"/>
  <c r="H81" i="1"/>
  <c r="H82" i="1" s="1"/>
  <c r="G81" i="1"/>
  <c r="G82" i="1" s="1"/>
  <c r="F81" i="1"/>
  <c r="F82" i="1" s="1"/>
  <c r="E81" i="1"/>
  <c r="E82" i="1" s="1"/>
  <c r="E83" i="1" s="1"/>
  <c r="D81" i="1"/>
  <c r="C81" i="1"/>
  <c r="C82" i="1" s="1"/>
  <c r="G211" i="10" l="1"/>
  <c r="G212" i="10" s="1"/>
  <c r="E304" i="10"/>
  <c r="E305" i="10" s="1"/>
  <c r="C211" i="10"/>
  <c r="C212" i="10" s="1"/>
  <c r="F211" i="10"/>
  <c r="F212" i="10" s="1"/>
  <c r="G335" i="10"/>
  <c r="G336" i="10" s="1"/>
  <c r="I211" i="10"/>
  <c r="I212" i="10" s="1"/>
  <c r="C335" i="10"/>
  <c r="C336" i="10" s="1"/>
  <c r="I182" i="10"/>
  <c r="I183" i="10" s="1"/>
  <c r="I185" i="10" s="1"/>
  <c r="G151" i="10"/>
  <c r="G152" i="10" s="1"/>
  <c r="G154" i="10" s="1"/>
  <c r="I275" i="10"/>
  <c r="I276" i="10" s="1"/>
  <c r="I278" i="10" s="1"/>
  <c r="I120" i="10"/>
  <c r="I121" i="10" s="1"/>
  <c r="I123" i="10" s="1"/>
  <c r="H182" i="10"/>
  <c r="H183" i="10" s="1"/>
  <c r="H185" i="10" s="1"/>
  <c r="C120" i="10"/>
  <c r="C121" i="10" s="1"/>
  <c r="C123" i="10" s="1"/>
  <c r="C125" i="10" s="1"/>
  <c r="D151" i="10"/>
  <c r="D152" i="10" s="1"/>
  <c r="D154" i="10" s="1"/>
  <c r="F244" i="10"/>
  <c r="F245" i="10" s="1"/>
  <c r="F247" i="10" s="1"/>
  <c r="F151" i="10"/>
  <c r="F152" i="10" s="1"/>
  <c r="F154" i="10" s="1"/>
  <c r="E211" i="10"/>
  <c r="E212" i="10" s="1"/>
  <c r="D244" i="10"/>
  <c r="D245" i="10"/>
  <c r="D247" i="10" s="1"/>
  <c r="G305" i="10"/>
  <c r="G304" i="10"/>
  <c r="F368" i="10"/>
  <c r="F369" i="10" s="1"/>
  <c r="F371" i="10" s="1"/>
  <c r="E335" i="10"/>
  <c r="E336" i="10" s="1"/>
  <c r="H304" i="10"/>
  <c r="H305" i="10" s="1"/>
  <c r="H335" i="10"/>
  <c r="H336" i="10" s="1"/>
  <c r="D275" i="10"/>
  <c r="D276" i="10" s="1"/>
  <c r="D278" i="10" s="1"/>
  <c r="E275" i="10"/>
  <c r="E276" i="10" s="1"/>
  <c r="E278" i="10" s="1"/>
  <c r="D368" i="10"/>
  <c r="D369" i="10" s="1"/>
  <c r="D371" i="10" s="1"/>
  <c r="H368" i="10"/>
  <c r="H369" i="10" s="1"/>
  <c r="H371" i="10" s="1"/>
  <c r="C244" i="10"/>
  <c r="C245" i="10" s="1"/>
  <c r="C247" i="10" s="1"/>
  <c r="C249" i="10" s="1"/>
  <c r="D249" i="10" s="1"/>
  <c r="G368" i="10"/>
  <c r="G369" i="10" s="1"/>
  <c r="G371" i="10" s="1"/>
  <c r="E151" i="10"/>
  <c r="E152" i="10" s="1"/>
  <c r="E154" i="10" s="1"/>
  <c r="H121" i="10"/>
  <c r="H123" i="10" s="1"/>
  <c r="H120" i="10"/>
  <c r="F335" i="10"/>
  <c r="F336" i="10" s="1"/>
  <c r="I335" i="10"/>
  <c r="I336" i="10" s="1"/>
  <c r="I304" i="10"/>
  <c r="I305" i="10" s="1"/>
  <c r="G182" i="10"/>
  <c r="G183" i="10" s="1"/>
  <c r="G185" i="10" s="1"/>
  <c r="F304" i="10"/>
  <c r="F305" i="10" s="1"/>
  <c r="F276" i="10"/>
  <c r="F278" i="10" s="1"/>
  <c r="F275" i="10"/>
  <c r="E368" i="10"/>
  <c r="E369" i="10"/>
  <c r="E371" i="10" s="1"/>
  <c r="C151" i="10"/>
  <c r="C152" i="10" s="1"/>
  <c r="C154" i="10" s="1"/>
  <c r="C156" i="10" s="1"/>
  <c r="F182" i="10"/>
  <c r="F183" i="10" s="1"/>
  <c r="F185" i="10" s="1"/>
  <c r="G120" i="10"/>
  <c r="G121" i="10" s="1"/>
  <c r="G123" i="10" s="1"/>
  <c r="D120" i="10"/>
  <c r="D121" i="10" s="1"/>
  <c r="D123" i="10" s="1"/>
  <c r="H151" i="10"/>
  <c r="H152" i="10" s="1"/>
  <c r="H154" i="10" s="1"/>
  <c r="G275" i="10"/>
  <c r="G276" i="10"/>
  <c r="G278" i="10" s="1"/>
  <c r="D335" i="10"/>
  <c r="D336" i="10" s="1"/>
  <c r="H211" i="10"/>
  <c r="H212" i="10" s="1"/>
  <c r="C305" i="10"/>
  <c r="C304" i="10"/>
  <c r="D211" i="10"/>
  <c r="D212" i="10" s="1"/>
  <c r="E244" i="10"/>
  <c r="E245" i="10" s="1"/>
  <c r="E247" i="10" s="1"/>
  <c r="I368" i="10"/>
  <c r="I369" i="10"/>
  <c r="I371" i="10" s="1"/>
  <c r="H244" i="10"/>
  <c r="H245" i="10" s="1"/>
  <c r="H247" i="10" s="1"/>
  <c r="C275" i="10"/>
  <c r="C276" i="10"/>
  <c r="C278" i="10" s="1"/>
  <c r="C280" i="10" s="1"/>
  <c r="I152" i="10"/>
  <c r="I154" i="10" s="1"/>
  <c r="I151" i="10"/>
  <c r="E182" i="10"/>
  <c r="E183" i="10"/>
  <c r="E185" i="10" s="1"/>
  <c r="G244" i="10"/>
  <c r="G245" i="10" s="1"/>
  <c r="G247" i="10" s="1"/>
  <c r="C182" i="10"/>
  <c r="C183" i="10"/>
  <c r="C185" i="10" s="1"/>
  <c r="C187" i="10" s="1"/>
  <c r="E120" i="10"/>
  <c r="E121" i="10" s="1"/>
  <c r="E123" i="10" s="1"/>
  <c r="C368" i="10"/>
  <c r="C369" i="10" s="1"/>
  <c r="C371" i="10" s="1"/>
  <c r="C373" i="10" s="1"/>
  <c r="D182" i="10"/>
  <c r="D183" i="10" s="1"/>
  <c r="D185" i="10" s="1"/>
  <c r="F120" i="10"/>
  <c r="F121" i="10"/>
  <c r="F123" i="10" s="1"/>
  <c r="H275" i="10"/>
  <c r="H276" i="10" s="1"/>
  <c r="H278" i="10" s="1"/>
  <c r="D304" i="10"/>
  <c r="D305" i="10" s="1"/>
  <c r="I244" i="10"/>
  <c r="I245" i="10" s="1"/>
  <c r="I247" i="10" s="1"/>
  <c r="H301" i="5"/>
  <c r="E261" i="5"/>
  <c r="E270" i="5" s="1"/>
  <c r="E271" i="5" s="1"/>
  <c r="E272" i="5" s="1"/>
  <c r="E104" i="8"/>
  <c r="E105" i="8" s="1"/>
  <c r="E107" i="8" s="1"/>
  <c r="E108" i="8" s="1"/>
  <c r="E117" i="8" s="1"/>
  <c r="I104" i="8"/>
  <c r="I105" i="8" s="1"/>
  <c r="I107" i="8" s="1"/>
  <c r="I108" i="8" s="1"/>
  <c r="I117" i="8" s="1"/>
  <c r="I166" i="8"/>
  <c r="I167" i="8" s="1"/>
  <c r="I169" i="8" s="1"/>
  <c r="I170" i="8" s="1"/>
  <c r="I179" i="8" s="1"/>
  <c r="E290" i="8"/>
  <c r="E291" i="8" s="1"/>
  <c r="E293" i="8" s="1"/>
  <c r="E294" i="8" s="1"/>
  <c r="E303" i="8" s="1"/>
  <c r="G259" i="8"/>
  <c r="G260" i="8" s="1"/>
  <c r="G262" i="8" s="1"/>
  <c r="G263" i="8" s="1"/>
  <c r="G272" i="8" s="1"/>
  <c r="F290" i="8"/>
  <c r="F291" i="8" s="1"/>
  <c r="F293" i="8" s="1"/>
  <c r="F294" i="8" s="1"/>
  <c r="F303" i="8" s="1"/>
  <c r="H321" i="8"/>
  <c r="H322" i="8" s="1"/>
  <c r="H324" i="8" s="1"/>
  <c r="H325" i="8" s="1"/>
  <c r="H334" i="8" s="1"/>
  <c r="F321" i="8"/>
  <c r="F322" i="8" s="1"/>
  <c r="F324" i="8" s="1"/>
  <c r="F325" i="8" s="1"/>
  <c r="F334" i="8" s="1"/>
  <c r="F104" i="8"/>
  <c r="F105" i="8" s="1"/>
  <c r="F107" i="8" s="1"/>
  <c r="F108" i="8" s="1"/>
  <c r="F117" i="8" s="1"/>
  <c r="H104" i="8"/>
  <c r="H105" i="8" s="1"/>
  <c r="H107" i="8" s="1"/>
  <c r="H108" i="8" s="1"/>
  <c r="H117" i="8" s="1"/>
  <c r="C135" i="8"/>
  <c r="C136" i="8" s="1"/>
  <c r="C138" i="8" s="1"/>
  <c r="C139" i="8" s="1"/>
  <c r="C148" i="8" s="1"/>
  <c r="D135" i="8"/>
  <c r="D136" i="8" s="1"/>
  <c r="D138" i="8" s="1"/>
  <c r="D139" i="8" s="1"/>
  <c r="D148" i="8" s="1"/>
  <c r="G197" i="8"/>
  <c r="G198" i="8" s="1"/>
  <c r="G200" i="8" s="1"/>
  <c r="G201" i="8" s="1"/>
  <c r="G210" i="8" s="1"/>
  <c r="I135" i="8"/>
  <c r="I136" i="8" s="1"/>
  <c r="I138" i="8" s="1"/>
  <c r="I139" i="8" s="1"/>
  <c r="I148" i="8" s="1"/>
  <c r="F135" i="8"/>
  <c r="F136" i="8" s="1"/>
  <c r="F138" i="8" s="1"/>
  <c r="F139" i="8" s="1"/>
  <c r="F148" i="8" s="1"/>
  <c r="E197" i="8"/>
  <c r="E198" i="8" s="1"/>
  <c r="E200" i="8" s="1"/>
  <c r="E201" i="8" s="1"/>
  <c r="E210" i="8" s="1"/>
  <c r="F197" i="8"/>
  <c r="F198" i="8" s="1"/>
  <c r="F200" i="8" s="1"/>
  <c r="F201" i="8" s="1"/>
  <c r="F210" i="8" s="1"/>
  <c r="D352" i="8"/>
  <c r="D353" i="8" s="1"/>
  <c r="D355" i="8" s="1"/>
  <c r="D356" i="8" s="1"/>
  <c r="D365" i="8" s="1"/>
  <c r="I259" i="8"/>
  <c r="I260" i="8" s="1"/>
  <c r="I262" i="8" s="1"/>
  <c r="I263" i="8" s="1"/>
  <c r="I272" i="8" s="1"/>
  <c r="C321" i="8"/>
  <c r="C322" i="8" s="1"/>
  <c r="C324" i="8" s="1"/>
  <c r="C325" i="8" s="1"/>
  <c r="C334" i="8" s="1"/>
  <c r="C290" i="8"/>
  <c r="C291" i="8" s="1"/>
  <c r="C293" i="8" s="1"/>
  <c r="C294" i="8" s="1"/>
  <c r="C303" i="8" s="1"/>
  <c r="E352" i="8"/>
  <c r="E353" i="8" s="1"/>
  <c r="E355" i="8" s="1"/>
  <c r="E356" i="8" s="1"/>
  <c r="E365" i="8" s="1"/>
  <c r="E321" i="8"/>
  <c r="E322" i="8" s="1"/>
  <c r="E324" i="8" s="1"/>
  <c r="E325" i="8" s="1"/>
  <c r="E334" i="8" s="1"/>
  <c r="C352" i="8"/>
  <c r="C353" i="8" s="1"/>
  <c r="C355" i="8" s="1"/>
  <c r="C356" i="8" s="1"/>
  <c r="C365" i="8" s="1"/>
  <c r="G135" i="8"/>
  <c r="G136" i="8" s="1"/>
  <c r="G138" i="8" s="1"/>
  <c r="G139" i="8" s="1"/>
  <c r="G148" i="8" s="1"/>
  <c r="G104" i="8"/>
  <c r="G105" i="8" s="1"/>
  <c r="G107" i="8" s="1"/>
  <c r="G108" i="8" s="1"/>
  <c r="G117" i="8" s="1"/>
  <c r="E135" i="8"/>
  <c r="E136" i="8" s="1"/>
  <c r="E138" i="8" s="1"/>
  <c r="E139" i="8" s="1"/>
  <c r="E148" i="8" s="1"/>
  <c r="F259" i="8"/>
  <c r="F260" i="8" s="1"/>
  <c r="F262" i="8" s="1"/>
  <c r="F263" i="8" s="1"/>
  <c r="F272" i="8" s="1"/>
  <c r="C259" i="8"/>
  <c r="C260" i="8" s="1"/>
  <c r="C262" i="8" s="1"/>
  <c r="C263" i="8" s="1"/>
  <c r="C272" i="8" s="1"/>
  <c r="G321" i="8"/>
  <c r="G322" i="8" s="1"/>
  <c r="G324" i="8" s="1"/>
  <c r="G325" i="8" s="1"/>
  <c r="G334" i="8" s="1"/>
  <c r="H290" i="8"/>
  <c r="H291" i="8" s="1"/>
  <c r="H293" i="8" s="1"/>
  <c r="H294" i="8" s="1"/>
  <c r="H303" i="8" s="1"/>
  <c r="D197" i="8"/>
  <c r="D198" i="8" s="1"/>
  <c r="D200" i="8" s="1"/>
  <c r="D201" i="8" s="1"/>
  <c r="D210" i="8" s="1"/>
  <c r="D166" i="8"/>
  <c r="D167" i="8" s="1"/>
  <c r="D169" i="8" s="1"/>
  <c r="D170" i="8" s="1"/>
  <c r="D179" i="8" s="1"/>
  <c r="H166" i="8"/>
  <c r="H167" i="8" s="1"/>
  <c r="H169" i="8" s="1"/>
  <c r="H170" i="8" s="1"/>
  <c r="H179" i="8" s="1"/>
  <c r="H135" i="8"/>
  <c r="H136" i="8" s="1"/>
  <c r="H138" i="8" s="1"/>
  <c r="H139" i="8" s="1"/>
  <c r="H148" i="8" s="1"/>
  <c r="I228" i="8"/>
  <c r="I229" i="8" s="1"/>
  <c r="I231" i="8" s="1"/>
  <c r="I232" i="8" s="1"/>
  <c r="I241" i="8" s="1"/>
  <c r="F166" i="8"/>
  <c r="F167" i="8" s="1"/>
  <c r="F169" i="8" s="1"/>
  <c r="F170" i="8" s="1"/>
  <c r="F179" i="8" s="1"/>
  <c r="C166" i="8"/>
  <c r="C167" i="8" s="1"/>
  <c r="C169" i="8" s="1"/>
  <c r="C170" i="8" s="1"/>
  <c r="C179" i="8" s="1"/>
  <c r="I197" i="8"/>
  <c r="I198" i="8" s="1"/>
  <c r="I200" i="8" s="1"/>
  <c r="I201" i="8" s="1"/>
  <c r="I210" i="8" s="1"/>
  <c r="C228" i="8"/>
  <c r="C229" i="8" s="1"/>
  <c r="C231" i="8" s="1"/>
  <c r="C232" i="8" s="1"/>
  <c r="C241" i="8" s="1"/>
  <c r="D228" i="8"/>
  <c r="D229" i="8" s="1"/>
  <c r="D231" i="8" s="1"/>
  <c r="D232" i="8" s="1"/>
  <c r="D241" i="8" s="1"/>
  <c r="D259" i="8"/>
  <c r="D260" i="8" s="1"/>
  <c r="D262" i="8" s="1"/>
  <c r="D263" i="8" s="1"/>
  <c r="D272" i="8" s="1"/>
  <c r="H352" i="8"/>
  <c r="H353" i="8" s="1"/>
  <c r="H355" i="8" s="1"/>
  <c r="H356" i="8" s="1"/>
  <c r="H365" i="8" s="1"/>
  <c r="I290" i="8"/>
  <c r="I291" i="8" s="1"/>
  <c r="I293" i="8" s="1"/>
  <c r="I294" i="8" s="1"/>
  <c r="I303" i="8" s="1"/>
  <c r="I352" i="8"/>
  <c r="I353" i="8" s="1"/>
  <c r="I355" i="8" s="1"/>
  <c r="I356" i="8" s="1"/>
  <c r="I365" i="8" s="1"/>
  <c r="I321" i="8"/>
  <c r="I322" i="8" s="1"/>
  <c r="I324" i="8" s="1"/>
  <c r="I325" i="8" s="1"/>
  <c r="I334" i="8" s="1"/>
  <c r="G352" i="8"/>
  <c r="G353" i="8" s="1"/>
  <c r="G355" i="8" s="1"/>
  <c r="G356" i="8" s="1"/>
  <c r="G365" i="8" s="1"/>
  <c r="C197" i="8"/>
  <c r="C198" i="8" s="1"/>
  <c r="C200" i="8" s="1"/>
  <c r="C201" i="8" s="1"/>
  <c r="C210" i="8" s="1"/>
  <c r="E228" i="8"/>
  <c r="E229" i="8" s="1"/>
  <c r="E231" i="8" s="1"/>
  <c r="E232" i="8" s="1"/>
  <c r="E241" i="8" s="1"/>
  <c r="D104" i="8"/>
  <c r="D105" i="8" s="1"/>
  <c r="D107" i="8" s="1"/>
  <c r="D108" i="8" s="1"/>
  <c r="D117" i="8" s="1"/>
  <c r="C104" i="8"/>
  <c r="C105" i="8" s="1"/>
  <c r="C107" i="8" s="1"/>
  <c r="C108" i="8" s="1"/>
  <c r="C117" i="8" s="1"/>
  <c r="E166" i="8"/>
  <c r="E167" i="8" s="1"/>
  <c r="E169" i="8" s="1"/>
  <c r="E170" i="8" s="1"/>
  <c r="E179" i="8" s="1"/>
  <c r="E259" i="8"/>
  <c r="E260" i="8" s="1"/>
  <c r="E262" i="8" s="1"/>
  <c r="E263" i="8" s="1"/>
  <c r="E272" i="8" s="1"/>
  <c r="H197" i="8"/>
  <c r="H198" i="8" s="1"/>
  <c r="H200" i="8" s="1"/>
  <c r="H201" i="8" s="1"/>
  <c r="H210" i="8" s="1"/>
  <c r="G166" i="8"/>
  <c r="G167" i="8" s="1"/>
  <c r="G169" i="8" s="1"/>
  <c r="G170" i="8" s="1"/>
  <c r="G179" i="8" s="1"/>
  <c r="F228" i="8"/>
  <c r="F229" i="8" s="1"/>
  <c r="F231" i="8" s="1"/>
  <c r="F232" i="8" s="1"/>
  <c r="F241" i="8" s="1"/>
  <c r="G228" i="8"/>
  <c r="G229" i="8" s="1"/>
  <c r="G231" i="8" s="1"/>
  <c r="G232" i="8" s="1"/>
  <c r="G241" i="8" s="1"/>
  <c r="H228" i="8"/>
  <c r="H229" i="8" s="1"/>
  <c r="H231" i="8" s="1"/>
  <c r="H232" i="8" s="1"/>
  <c r="H241" i="8" s="1"/>
  <c r="H259" i="8"/>
  <c r="H260" i="8" s="1"/>
  <c r="H262" i="8" s="1"/>
  <c r="H263" i="8" s="1"/>
  <c r="H272" i="8" s="1"/>
  <c r="G290" i="8"/>
  <c r="G291" i="8" s="1"/>
  <c r="G293" i="8" s="1"/>
  <c r="G294" i="8" s="1"/>
  <c r="G303" i="8" s="1"/>
  <c r="D321" i="8"/>
  <c r="D322" i="8" s="1"/>
  <c r="D324" i="8" s="1"/>
  <c r="D325" i="8" s="1"/>
  <c r="D334" i="8" s="1"/>
  <c r="D290" i="8"/>
  <c r="D291" i="8" s="1"/>
  <c r="D293" i="8" s="1"/>
  <c r="D294" i="8" s="1"/>
  <c r="D303" i="8" s="1"/>
  <c r="F352" i="8"/>
  <c r="F353" i="8" s="1"/>
  <c r="F355" i="8" s="1"/>
  <c r="F356" i="8" s="1"/>
  <c r="F365" i="8" s="1"/>
  <c r="H302" i="5"/>
  <c r="H303" i="5" s="1"/>
  <c r="C271" i="5"/>
  <c r="C272" i="5" s="1"/>
  <c r="E302" i="5"/>
  <c r="E303" i="5" s="1"/>
  <c r="H271" i="5"/>
  <c r="H272" i="5" s="1"/>
  <c r="D302" i="5"/>
  <c r="D303" i="5" s="1"/>
  <c r="I271" i="5"/>
  <c r="I272" i="5" s="1"/>
  <c r="I301" i="5"/>
  <c r="D271" i="5"/>
  <c r="D272" i="5" s="1"/>
  <c r="G301" i="5"/>
  <c r="F292" i="5"/>
  <c r="F301" i="5" s="1"/>
  <c r="F261" i="5"/>
  <c r="F270" i="5" s="1"/>
  <c r="C301" i="5"/>
  <c r="G270" i="5"/>
  <c r="H209" i="5"/>
  <c r="H210" i="5" s="1"/>
  <c r="D209" i="5"/>
  <c r="D210" i="5" s="1"/>
  <c r="E240" i="5"/>
  <c r="E241" i="5" s="1"/>
  <c r="G209" i="5"/>
  <c r="G210" i="5" s="1"/>
  <c r="D239" i="5"/>
  <c r="I209" i="5"/>
  <c r="I210" i="5" s="1"/>
  <c r="F209" i="5"/>
  <c r="F210" i="5" s="1"/>
  <c r="G240" i="5"/>
  <c r="G241" i="5" s="1"/>
  <c r="I239" i="5"/>
  <c r="F240" i="5"/>
  <c r="F241" i="5" s="1"/>
  <c r="C239" i="5"/>
  <c r="E209" i="5"/>
  <c r="E210" i="5" s="1"/>
  <c r="C208" i="5"/>
  <c r="H239" i="5"/>
  <c r="C164" i="5"/>
  <c r="C165" i="5" s="1"/>
  <c r="C167" i="5" s="1"/>
  <c r="C168" i="5" s="1"/>
  <c r="C177" i="5" s="1"/>
  <c r="I133" i="5"/>
  <c r="I134" i="5" s="1"/>
  <c r="I136" i="5" s="1"/>
  <c r="I137" i="5" s="1"/>
  <c r="I146" i="5" s="1"/>
  <c r="I147" i="5" s="1"/>
  <c r="I148" i="5" s="1"/>
  <c r="F164" i="5"/>
  <c r="F165" i="5" s="1"/>
  <c r="F167" i="5" s="1"/>
  <c r="F168" i="5" s="1"/>
  <c r="F177" i="5" s="1"/>
  <c r="F178" i="5" s="1"/>
  <c r="F179" i="5" s="1"/>
  <c r="H133" i="5"/>
  <c r="H134" i="5" s="1"/>
  <c r="H136" i="5" s="1"/>
  <c r="H137" i="5" s="1"/>
  <c r="H146" i="5" s="1"/>
  <c r="H147" i="5" s="1"/>
  <c r="H148" i="5" s="1"/>
  <c r="H102" i="5"/>
  <c r="H103" i="5" s="1"/>
  <c r="H105" i="5" s="1"/>
  <c r="H106" i="5" s="1"/>
  <c r="H115" i="5" s="1"/>
  <c r="D102" i="5"/>
  <c r="D103" i="5" s="1"/>
  <c r="D105" i="5" s="1"/>
  <c r="D106" i="5" s="1"/>
  <c r="D115" i="5" s="1"/>
  <c r="F71" i="5"/>
  <c r="F72" i="5" s="1"/>
  <c r="F74" i="5" s="1"/>
  <c r="F75" i="5" s="1"/>
  <c r="F84" i="5" s="1"/>
  <c r="F85" i="5" s="1"/>
  <c r="F86" i="5" s="1"/>
  <c r="G39" i="5"/>
  <c r="C39" i="5"/>
  <c r="F39" i="5"/>
  <c r="D39" i="5"/>
  <c r="I39" i="5"/>
  <c r="E39" i="5"/>
  <c r="H39" i="5"/>
  <c r="I96" i="1"/>
  <c r="I97" i="1" s="1"/>
  <c r="E96" i="1"/>
  <c r="E97" i="1" s="1"/>
  <c r="C47" i="3"/>
  <c r="C50" i="3"/>
  <c r="E49" i="3"/>
  <c r="H85" i="3"/>
  <c r="D85" i="3"/>
  <c r="H46" i="3"/>
  <c r="H49" i="3" s="1"/>
  <c r="D46" i="3"/>
  <c r="D49" i="3" s="1"/>
  <c r="G85" i="3"/>
  <c r="I85" i="3"/>
  <c r="E85" i="3"/>
  <c r="I46" i="3"/>
  <c r="I49" i="3" s="1"/>
  <c r="E46" i="3"/>
  <c r="C85" i="3"/>
  <c r="F98" i="3"/>
  <c r="J42" i="3"/>
  <c r="C46" i="3"/>
  <c r="C82" i="3"/>
  <c r="C83" i="3" s="1"/>
  <c r="G82" i="3"/>
  <c r="G83" i="3" s="1"/>
  <c r="G98" i="3"/>
  <c r="F49" i="3"/>
  <c r="G46" i="3"/>
  <c r="G49" i="3" s="1"/>
  <c r="H45" i="3"/>
  <c r="D45" i="3"/>
  <c r="I45" i="3"/>
  <c r="E45" i="3"/>
  <c r="F45" i="3"/>
  <c r="F46" i="3"/>
  <c r="D83" i="3"/>
  <c r="F85" i="3"/>
  <c r="E97" i="3"/>
  <c r="E98" i="3" s="1"/>
  <c r="I97" i="3"/>
  <c r="I98" i="3" s="1"/>
  <c r="H96" i="1"/>
  <c r="D96" i="1"/>
  <c r="G96" i="1"/>
  <c r="G97" i="1" s="1"/>
  <c r="G98" i="1" s="1"/>
  <c r="I98" i="1"/>
  <c r="E98" i="1"/>
  <c r="H97" i="1"/>
  <c r="H98" i="1" s="1"/>
  <c r="D97" i="1"/>
  <c r="D98" i="1" s="1"/>
  <c r="C96" i="1"/>
  <c r="C97" i="1" s="1"/>
  <c r="C98" i="1" s="1"/>
  <c r="F96" i="1"/>
  <c r="F97" i="1" s="1"/>
  <c r="F98" i="1" s="1"/>
  <c r="H83" i="1"/>
  <c r="D82" i="1"/>
  <c r="D83" i="1" s="1"/>
  <c r="F83" i="1"/>
  <c r="C83" i="1"/>
  <c r="G83" i="1"/>
  <c r="D373" i="10" l="1"/>
  <c r="E373" i="10" s="1"/>
  <c r="F373" i="10" s="1"/>
  <c r="G373" i="10" s="1"/>
  <c r="H373" i="10" s="1"/>
  <c r="I373" i="10" s="1"/>
  <c r="D280" i="10"/>
  <c r="E249" i="10"/>
  <c r="F249" i="10" s="1"/>
  <c r="G249" i="10" s="1"/>
  <c r="H249" i="10" s="1"/>
  <c r="I249" i="10" s="1"/>
  <c r="D156" i="10"/>
  <c r="E156" i="10" s="1"/>
  <c r="F156" i="10" s="1"/>
  <c r="G156" i="10" s="1"/>
  <c r="H156" i="10" s="1"/>
  <c r="I156" i="10" s="1"/>
  <c r="E337" i="10"/>
  <c r="E338" i="10" s="1"/>
  <c r="E340" i="10" s="1"/>
  <c r="C213" i="10"/>
  <c r="C214" i="10" s="1"/>
  <c r="C216" i="10" s="1"/>
  <c r="C218" i="10" s="1"/>
  <c r="I337" i="10"/>
  <c r="I338" i="10" s="1"/>
  <c r="I340" i="10" s="1"/>
  <c r="D125" i="10"/>
  <c r="E125" i="10" s="1"/>
  <c r="F125" i="10" s="1"/>
  <c r="G125" i="10" s="1"/>
  <c r="H125" i="10" s="1"/>
  <c r="I125" i="10" s="1"/>
  <c r="G337" i="10"/>
  <c r="G338" i="10" s="1"/>
  <c r="G340" i="10" s="1"/>
  <c r="H213" i="10"/>
  <c r="H214" i="10" s="1"/>
  <c r="H216" i="10" s="1"/>
  <c r="C337" i="10"/>
  <c r="C338" i="10" s="1"/>
  <c r="C340" i="10" s="1"/>
  <c r="C342" i="10" s="1"/>
  <c r="D213" i="10"/>
  <c r="D214" i="10" s="1"/>
  <c r="D216" i="10" s="1"/>
  <c r="E213" i="10"/>
  <c r="E214" i="10" s="1"/>
  <c r="E216" i="10" s="1"/>
  <c r="G213" i="10"/>
  <c r="G214" i="10"/>
  <c r="G216" i="10" s="1"/>
  <c r="D306" i="10"/>
  <c r="D307" i="10" s="1"/>
  <c r="D309" i="10" s="1"/>
  <c r="D187" i="10"/>
  <c r="E187" i="10" s="1"/>
  <c r="F187" i="10" s="1"/>
  <c r="G187" i="10" s="1"/>
  <c r="H187" i="10" s="1"/>
  <c r="I187" i="10" s="1"/>
  <c r="F306" i="10"/>
  <c r="F307" i="10" s="1"/>
  <c r="F309" i="10" s="1"/>
  <c r="I306" i="10"/>
  <c r="I307" i="10" s="1"/>
  <c r="I309" i="10" s="1"/>
  <c r="F337" i="10"/>
  <c r="F338" i="10" s="1"/>
  <c r="F340" i="10" s="1"/>
  <c r="H306" i="10"/>
  <c r="H307" i="10" s="1"/>
  <c r="H309" i="10" s="1"/>
  <c r="I213" i="10"/>
  <c r="I214" i="10" s="1"/>
  <c r="I216" i="10" s="1"/>
  <c r="F213" i="10"/>
  <c r="F214" i="10" s="1"/>
  <c r="F216" i="10" s="1"/>
  <c r="E306" i="10"/>
  <c r="E307" i="10" s="1"/>
  <c r="E309" i="10" s="1"/>
  <c r="E280" i="10"/>
  <c r="F280" i="10" s="1"/>
  <c r="G280" i="10" s="1"/>
  <c r="H280" i="10" s="1"/>
  <c r="I280" i="10" s="1"/>
  <c r="C306" i="10"/>
  <c r="C307" i="10" s="1"/>
  <c r="C309" i="10" s="1"/>
  <c r="C311" i="10" s="1"/>
  <c r="D311" i="10" s="1"/>
  <c r="D337" i="10"/>
  <c r="D338" i="10"/>
  <c r="D340" i="10" s="1"/>
  <c r="H337" i="10"/>
  <c r="H338" i="10" s="1"/>
  <c r="H340" i="10" s="1"/>
  <c r="G306" i="10"/>
  <c r="G307" i="10" s="1"/>
  <c r="G309" i="10" s="1"/>
  <c r="E211" i="8"/>
  <c r="E212" i="8" s="1"/>
  <c r="F304" i="8"/>
  <c r="F305" i="8" s="1"/>
  <c r="E180" i="8"/>
  <c r="E181" i="8" s="1"/>
  <c r="I180" i="8"/>
  <c r="I181" i="8" s="1"/>
  <c r="H273" i="8"/>
  <c r="H274" i="8" s="1"/>
  <c r="H211" i="8"/>
  <c r="H212" i="8" s="1"/>
  <c r="I366" i="8"/>
  <c r="I367" i="8" s="1"/>
  <c r="C273" i="8"/>
  <c r="C274" i="8" s="1"/>
  <c r="E366" i="8"/>
  <c r="E367" i="8" s="1"/>
  <c r="I118" i="8"/>
  <c r="I119" i="8" s="1"/>
  <c r="H149" i="8"/>
  <c r="H150" i="8" s="1"/>
  <c r="F118" i="8"/>
  <c r="F119" i="8" s="1"/>
  <c r="D211" i="8"/>
  <c r="D212" i="8" s="1"/>
  <c r="D335" i="8"/>
  <c r="D336" i="8" s="1"/>
  <c r="F242" i="8"/>
  <c r="F243" i="8" s="1"/>
  <c r="D273" i="8"/>
  <c r="D274" i="8" s="1"/>
  <c r="F273" i="8"/>
  <c r="F274" i="8" s="1"/>
  <c r="C304" i="8"/>
  <c r="C305" i="8" s="1"/>
  <c r="D149" i="8"/>
  <c r="D150" i="8" s="1"/>
  <c r="H335" i="8"/>
  <c r="H336" i="8" s="1"/>
  <c r="E118" i="8"/>
  <c r="E119" i="8" s="1"/>
  <c r="C366" i="8"/>
  <c r="C367" i="8" s="1"/>
  <c r="C335" i="8"/>
  <c r="C336" i="8" s="1"/>
  <c r="D366" i="8"/>
  <c r="D367" i="8" s="1"/>
  <c r="I149" i="8"/>
  <c r="I150" i="8" s="1"/>
  <c r="H118" i="8"/>
  <c r="H119" i="8" s="1"/>
  <c r="F335" i="8"/>
  <c r="F336" i="8" s="1"/>
  <c r="E304" i="8"/>
  <c r="E305" i="8" s="1"/>
  <c r="D304" i="8"/>
  <c r="D305" i="8" s="1"/>
  <c r="H242" i="8"/>
  <c r="H243" i="8" s="1"/>
  <c r="C211" i="8"/>
  <c r="C212" i="8" s="1"/>
  <c r="I304" i="8"/>
  <c r="I305" i="8" s="1"/>
  <c r="I242" i="8"/>
  <c r="I243" i="8" s="1"/>
  <c r="H180" i="8"/>
  <c r="H181" i="8" s="1"/>
  <c r="G118" i="8"/>
  <c r="G119" i="8" s="1"/>
  <c r="G180" i="8"/>
  <c r="G181" i="8" s="1"/>
  <c r="E242" i="8"/>
  <c r="E243" i="8" s="1"/>
  <c r="H366" i="8"/>
  <c r="H367" i="8" s="1"/>
  <c r="I211" i="8"/>
  <c r="I212" i="8" s="1"/>
  <c r="D180" i="8"/>
  <c r="D181" i="8" s="1"/>
  <c r="E149" i="8"/>
  <c r="E150" i="8" s="1"/>
  <c r="E335" i="8"/>
  <c r="E336" i="8" s="1"/>
  <c r="I273" i="8"/>
  <c r="I274" i="8" s="1"/>
  <c r="F211" i="8"/>
  <c r="F212" i="8" s="1"/>
  <c r="F149" i="8"/>
  <c r="F150" i="8" s="1"/>
  <c r="G211" i="8"/>
  <c r="G212" i="8" s="1"/>
  <c r="C149" i="8"/>
  <c r="C150" i="8" s="1"/>
  <c r="G273" i="8"/>
  <c r="G274" i="8" s="1"/>
  <c r="G304" i="8"/>
  <c r="G305" i="8" s="1"/>
  <c r="D118" i="8"/>
  <c r="D119" i="8" s="1"/>
  <c r="I335" i="8"/>
  <c r="I336" i="8" s="1"/>
  <c r="C242" i="8"/>
  <c r="C243" i="8" s="1"/>
  <c r="C180" i="8"/>
  <c r="C181" i="8" s="1"/>
  <c r="G335" i="8"/>
  <c r="G336" i="8" s="1"/>
  <c r="F366" i="8"/>
  <c r="F367" i="8" s="1"/>
  <c r="G242" i="8"/>
  <c r="G243" i="8" s="1"/>
  <c r="E273" i="8"/>
  <c r="E274" i="8" s="1"/>
  <c r="C118" i="8"/>
  <c r="C119" i="8" s="1"/>
  <c r="G366" i="8"/>
  <c r="G367" i="8" s="1"/>
  <c r="D242" i="8"/>
  <c r="D243" i="8" s="1"/>
  <c r="F180" i="8"/>
  <c r="F181" i="8" s="1"/>
  <c r="H304" i="8"/>
  <c r="H305" i="8" s="1"/>
  <c r="G149" i="8"/>
  <c r="G150" i="8" s="1"/>
  <c r="H273" i="5"/>
  <c r="H274" i="5" s="1"/>
  <c r="H276" i="5" s="1"/>
  <c r="E304" i="5"/>
  <c r="E305" i="5" s="1"/>
  <c r="E307" i="5" s="1"/>
  <c r="D273" i="5"/>
  <c r="D274" i="5" s="1"/>
  <c r="D276" i="5" s="1"/>
  <c r="I273" i="5"/>
  <c r="I274" i="5" s="1"/>
  <c r="I276" i="5" s="1"/>
  <c r="C273" i="5"/>
  <c r="C274" i="5" s="1"/>
  <c r="C276" i="5" s="1"/>
  <c r="C278" i="5" s="1"/>
  <c r="F271" i="5"/>
  <c r="F272" i="5" s="1"/>
  <c r="F302" i="5"/>
  <c r="F303" i="5" s="1"/>
  <c r="I302" i="5"/>
  <c r="I303" i="5" s="1"/>
  <c r="G271" i="5"/>
  <c r="G272" i="5" s="1"/>
  <c r="G302" i="5"/>
  <c r="G303" i="5" s="1"/>
  <c r="E273" i="5"/>
  <c r="E274" i="5" s="1"/>
  <c r="E276" i="5" s="1"/>
  <c r="D304" i="5"/>
  <c r="D305" i="5" s="1"/>
  <c r="D307" i="5" s="1"/>
  <c r="H304" i="5"/>
  <c r="H305" i="5" s="1"/>
  <c r="H307" i="5" s="1"/>
  <c r="C302" i="5"/>
  <c r="C303" i="5" s="1"/>
  <c r="E211" i="5"/>
  <c r="E212" i="5" s="1"/>
  <c r="E214" i="5" s="1"/>
  <c r="E242" i="5"/>
  <c r="E243" i="5" s="1"/>
  <c r="E245" i="5" s="1"/>
  <c r="G242" i="5"/>
  <c r="G243" i="5" s="1"/>
  <c r="G245" i="5" s="1"/>
  <c r="D211" i="5"/>
  <c r="D212" i="5" s="1"/>
  <c r="D214" i="5" s="1"/>
  <c r="F211" i="5"/>
  <c r="F212" i="5" s="1"/>
  <c r="F214" i="5" s="1"/>
  <c r="H211" i="5"/>
  <c r="H212" i="5" s="1"/>
  <c r="H214" i="5" s="1"/>
  <c r="I240" i="5"/>
  <c r="I241" i="5" s="1"/>
  <c r="G211" i="5"/>
  <c r="G212" i="5" s="1"/>
  <c r="G214" i="5" s="1"/>
  <c r="H240" i="5"/>
  <c r="H241" i="5" s="1"/>
  <c r="I211" i="5"/>
  <c r="I212" i="5" s="1"/>
  <c r="I214" i="5" s="1"/>
  <c r="C209" i="5"/>
  <c r="C210" i="5" s="1"/>
  <c r="F242" i="5"/>
  <c r="F243" i="5" s="1"/>
  <c r="F245" i="5" s="1"/>
  <c r="C240" i="5"/>
  <c r="C241" i="5" s="1"/>
  <c r="D240" i="5"/>
  <c r="D241" i="5" s="1"/>
  <c r="G164" i="5"/>
  <c r="G165" i="5" s="1"/>
  <c r="G167" i="5" s="1"/>
  <c r="G168" i="5" s="1"/>
  <c r="G177" i="5" s="1"/>
  <c r="G178" i="5" s="1"/>
  <c r="G179" i="5" s="1"/>
  <c r="G180" i="5" s="1"/>
  <c r="G181" i="5" s="1"/>
  <c r="G183" i="5" s="1"/>
  <c r="F133" i="5"/>
  <c r="F134" i="5" s="1"/>
  <c r="F136" i="5" s="1"/>
  <c r="F137" i="5" s="1"/>
  <c r="F146" i="5" s="1"/>
  <c r="F147" i="5" s="1"/>
  <c r="F148" i="5" s="1"/>
  <c r="F149" i="5" s="1"/>
  <c r="F150" i="5" s="1"/>
  <c r="F152" i="5" s="1"/>
  <c r="D133" i="5"/>
  <c r="D134" i="5" s="1"/>
  <c r="D136" i="5" s="1"/>
  <c r="D137" i="5" s="1"/>
  <c r="D146" i="5" s="1"/>
  <c r="D147" i="5" s="1"/>
  <c r="D148" i="5" s="1"/>
  <c r="D149" i="5" s="1"/>
  <c r="D150" i="5" s="1"/>
  <c r="D152" i="5" s="1"/>
  <c r="D164" i="5"/>
  <c r="D165" i="5" s="1"/>
  <c r="D167" i="5" s="1"/>
  <c r="D168" i="5" s="1"/>
  <c r="D177" i="5" s="1"/>
  <c r="D178" i="5" s="1"/>
  <c r="D179" i="5" s="1"/>
  <c r="D180" i="5" s="1"/>
  <c r="D181" i="5" s="1"/>
  <c r="D183" i="5" s="1"/>
  <c r="E164" i="5"/>
  <c r="E165" i="5" s="1"/>
  <c r="E167" i="5" s="1"/>
  <c r="E168" i="5" s="1"/>
  <c r="E177" i="5" s="1"/>
  <c r="E133" i="5"/>
  <c r="E134" i="5" s="1"/>
  <c r="E136" i="5" s="1"/>
  <c r="E137" i="5" s="1"/>
  <c r="E146" i="5" s="1"/>
  <c r="E147" i="5" s="1"/>
  <c r="E148" i="5" s="1"/>
  <c r="E149" i="5" s="1"/>
  <c r="E150" i="5" s="1"/>
  <c r="E152" i="5" s="1"/>
  <c r="G133" i="5"/>
  <c r="G134" i="5" s="1"/>
  <c r="G136" i="5" s="1"/>
  <c r="G137" i="5" s="1"/>
  <c r="G146" i="5" s="1"/>
  <c r="G147" i="5" s="1"/>
  <c r="G148" i="5" s="1"/>
  <c r="G149" i="5" s="1"/>
  <c r="G150" i="5" s="1"/>
  <c r="G152" i="5" s="1"/>
  <c r="H164" i="5"/>
  <c r="H165" i="5" s="1"/>
  <c r="H167" i="5" s="1"/>
  <c r="H168" i="5" s="1"/>
  <c r="H177" i="5" s="1"/>
  <c r="H178" i="5" s="1"/>
  <c r="H179" i="5" s="1"/>
  <c r="H180" i="5" s="1"/>
  <c r="H181" i="5" s="1"/>
  <c r="H183" i="5" s="1"/>
  <c r="I164" i="5"/>
  <c r="I165" i="5" s="1"/>
  <c r="I167" i="5" s="1"/>
  <c r="I168" i="5" s="1"/>
  <c r="I177" i="5" s="1"/>
  <c r="I178" i="5" s="1"/>
  <c r="I179" i="5" s="1"/>
  <c r="I180" i="5" s="1"/>
  <c r="I181" i="5" s="1"/>
  <c r="I183" i="5" s="1"/>
  <c r="C133" i="5"/>
  <c r="C134" i="5" s="1"/>
  <c r="C136" i="5" s="1"/>
  <c r="C137" i="5" s="1"/>
  <c r="C146" i="5" s="1"/>
  <c r="C147" i="5" s="1"/>
  <c r="C148" i="5" s="1"/>
  <c r="C149" i="5" s="1"/>
  <c r="C150" i="5" s="1"/>
  <c r="C152" i="5" s="1"/>
  <c r="C154" i="5" s="1"/>
  <c r="I149" i="5"/>
  <c r="I150" i="5" s="1"/>
  <c r="I152" i="5" s="1"/>
  <c r="C178" i="5"/>
  <c r="C179" i="5" s="1"/>
  <c r="F180" i="5"/>
  <c r="F181" i="5" s="1"/>
  <c r="F183" i="5" s="1"/>
  <c r="H149" i="5"/>
  <c r="H150" i="5" s="1"/>
  <c r="H152" i="5" s="1"/>
  <c r="F102" i="5"/>
  <c r="F103" i="5" s="1"/>
  <c r="F105" i="5" s="1"/>
  <c r="F106" i="5" s="1"/>
  <c r="F115" i="5" s="1"/>
  <c r="F116" i="5" s="1"/>
  <c r="F117" i="5" s="1"/>
  <c r="F118" i="5" s="1"/>
  <c r="F119" i="5" s="1"/>
  <c r="F121" i="5" s="1"/>
  <c r="C102" i="5"/>
  <c r="C103" i="5" s="1"/>
  <c r="C105" i="5" s="1"/>
  <c r="C106" i="5" s="1"/>
  <c r="C115" i="5" s="1"/>
  <c r="C116" i="5" s="1"/>
  <c r="C117" i="5" s="1"/>
  <c r="E102" i="5"/>
  <c r="E103" i="5" s="1"/>
  <c r="E105" i="5" s="1"/>
  <c r="E106" i="5" s="1"/>
  <c r="E115" i="5" s="1"/>
  <c r="E116" i="5" s="1"/>
  <c r="E117" i="5" s="1"/>
  <c r="E118" i="5" s="1"/>
  <c r="E119" i="5" s="1"/>
  <c r="E121" i="5" s="1"/>
  <c r="G102" i="5"/>
  <c r="G103" i="5" s="1"/>
  <c r="G105" i="5" s="1"/>
  <c r="G106" i="5" s="1"/>
  <c r="G115" i="5" s="1"/>
  <c r="G116" i="5" s="1"/>
  <c r="G117" i="5" s="1"/>
  <c r="G118" i="5" s="1"/>
  <c r="G119" i="5" s="1"/>
  <c r="G121" i="5" s="1"/>
  <c r="I102" i="5"/>
  <c r="I103" i="5" s="1"/>
  <c r="I105" i="5" s="1"/>
  <c r="I106" i="5" s="1"/>
  <c r="I115" i="5" s="1"/>
  <c r="I116" i="5" s="1"/>
  <c r="I117" i="5" s="1"/>
  <c r="I118" i="5" s="1"/>
  <c r="I119" i="5" s="1"/>
  <c r="I121" i="5" s="1"/>
  <c r="H116" i="5"/>
  <c r="H117" i="5" s="1"/>
  <c r="D116" i="5"/>
  <c r="D117" i="5" s="1"/>
  <c r="E71" i="5"/>
  <c r="E72" i="5" s="1"/>
  <c r="E74" i="5" s="1"/>
  <c r="E75" i="5" s="1"/>
  <c r="E84" i="5" s="1"/>
  <c r="E85" i="5" s="1"/>
  <c r="E86" i="5" s="1"/>
  <c r="G71" i="5"/>
  <c r="G72" i="5" s="1"/>
  <c r="G74" i="5" s="1"/>
  <c r="G75" i="5" s="1"/>
  <c r="G84" i="5" s="1"/>
  <c r="G85" i="5" s="1"/>
  <c r="G86" i="5" s="1"/>
  <c r="G87" i="5" s="1"/>
  <c r="G88" i="5" s="1"/>
  <c r="G90" i="5" s="1"/>
  <c r="I71" i="5"/>
  <c r="I72" i="5" s="1"/>
  <c r="I74" i="5" s="1"/>
  <c r="I75" i="5" s="1"/>
  <c r="I84" i="5" s="1"/>
  <c r="I85" i="5" s="1"/>
  <c r="I86" i="5" s="1"/>
  <c r="D71" i="5"/>
  <c r="D72" i="5" s="1"/>
  <c r="D74" i="5" s="1"/>
  <c r="D75" i="5" s="1"/>
  <c r="D84" i="5" s="1"/>
  <c r="D85" i="5" s="1"/>
  <c r="D86" i="5" s="1"/>
  <c r="D87" i="5" s="1"/>
  <c r="D88" i="5" s="1"/>
  <c r="D90" i="5" s="1"/>
  <c r="C71" i="5"/>
  <c r="C72" i="5" s="1"/>
  <c r="C74" i="5" s="1"/>
  <c r="C75" i="5" s="1"/>
  <c r="C84" i="5" s="1"/>
  <c r="C85" i="5" s="1"/>
  <c r="C86" i="5" s="1"/>
  <c r="H71" i="5"/>
  <c r="H72" i="5" s="1"/>
  <c r="H74" i="5" s="1"/>
  <c r="H75" i="5" s="1"/>
  <c r="H84" i="5" s="1"/>
  <c r="H85" i="5" s="1"/>
  <c r="H86" i="5" s="1"/>
  <c r="H87" i="5" s="1"/>
  <c r="H88" i="5" s="1"/>
  <c r="H90" i="5" s="1"/>
  <c r="F87" i="5"/>
  <c r="F88" i="5" s="1"/>
  <c r="F90" i="5" s="1"/>
  <c r="D40" i="5"/>
  <c r="D41" i="5" s="1"/>
  <c r="D43" i="5" s="1"/>
  <c r="D44" i="5" s="1"/>
  <c r="D53" i="5" s="1"/>
  <c r="G40" i="5"/>
  <c r="G41" i="5" s="1"/>
  <c r="G43" i="5" s="1"/>
  <c r="G44" i="5" s="1"/>
  <c r="G53" i="5" s="1"/>
  <c r="C40" i="5"/>
  <c r="C41" i="5" s="1"/>
  <c r="C43" i="5" s="1"/>
  <c r="C44" i="5" s="1"/>
  <c r="C53" i="5" s="1"/>
  <c r="E40" i="5"/>
  <c r="E41" i="5" s="1"/>
  <c r="E43" i="5" s="1"/>
  <c r="E44" i="5" s="1"/>
  <c r="E53" i="5" s="1"/>
  <c r="H40" i="5"/>
  <c r="H41" i="5" s="1"/>
  <c r="H43" i="5" s="1"/>
  <c r="H44" i="5" s="1"/>
  <c r="H53" i="5" s="1"/>
  <c r="I40" i="5"/>
  <c r="I41" i="5" s="1"/>
  <c r="I43" i="5" s="1"/>
  <c r="I44" i="5" s="1"/>
  <c r="I53" i="5" s="1"/>
  <c r="F40" i="5"/>
  <c r="F41" i="5" s="1"/>
  <c r="F43" i="5" s="1"/>
  <c r="F44" i="5" s="1"/>
  <c r="F53" i="5" s="1"/>
  <c r="F86" i="3"/>
  <c r="F87" i="3" s="1"/>
  <c r="F89" i="3" s="1"/>
  <c r="F90" i="3" s="1"/>
  <c r="F99" i="3" s="1"/>
  <c r="D47" i="3"/>
  <c r="D50" i="3"/>
  <c r="E86" i="3"/>
  <c r="E87" i="3"/>
  <c r="E89" i="3" s="1"/>
  <c r="E90" i="3" s="1"/>
  <c r="E99" i="3" s="1"/>
  <c r="I86" i="3"/>
  <c r="I87" i="3"/>
  <c r="I89" i="3" s="1"/>
  <c r="I90" i="3" s="1"/>
  <c r="I99" i="3" s="1"/>
  <c r="D86" i="3"/>
  <c r="D87" i="3"/>
  <c r="D89" i="3" s="1"/>
  <c r="D90" i="3" s="1"/>
  <c r="D99" i="3" s="1"/>
  <c r="E50" i="3"/>
  <c r="J50" i="3" s="1"/>
  <c r="D36" i="3" s="1"/>
  <c r="E47" i="3"/>
  <c r="E51" i="3" s="1"/>
  <c r="E53" i="3" s="1"/>
  <c r="C49" i="3"/>
  <c r="J49" i="3" s="1"/>
  <c r="D35" i="3" s="1"/>
  <c r="J46" i="3"/>
  <c r="G86" i="3"/>
  <c r="G87" i="3" s="1"/>
  <c r="G89" i="3" s="1"/>
  <c r="G90" i="3" s="1"/>
  <c r="G99" i="3" s="1"/>
  <c r="H86" i="3"/>
  <c r="H87" i="3" s="1"/>
  <c r="H89" i="3" s="1"/>
  <c r="H90" i="3" s="1"/>
  <c r="H99" i="3" s="1"/>
  <c r="J45" i="3"/>
  <c r="F50" i="3"/>
  <c r="F47" i="3"/>
  <c r="F51" i="3" s="1"/>
  <c r="F53" i="3" s="1"/>
  <c r="H47" i="3"/>
  <c r="H50" i="3"/>
  <c r="C87" i="3"/>
  <c r="C89" i="3" s="1"/>
  <c r="C90" i="3" s="1"/>
  <c r="C99" i="3" s="1"/>
  <c r="C86" i="3"/>
  <c r="I50" i="3"/>
  <c r="I47" i="3"/>
  <c r="I51" i="3" s="1"/>
  <c r="I53" i="3" s="1"/>
  <c r="G47" i="3"/>
  <c r="G51" i="3" s="1"/>
  <c r="G53" i="3" s="1"/>
  <c r="J57" i="1"/>
  <c r="J52" i="1"/>
  <c r="D342" i="10" l="1"/>
  <c r="E342" i="10" s="1"/>
  <c r="F342" i="10" s="1"/>
  <c r="G342" i="10" s="1"/>
  <c r="H342" i="10" s="1"/>
  <c r="I342" i="10" s="1"/>
  <c r="E311" i="10"/>
  <c r="F311" i="10" s="1"/>
  <c r="G311" i="10" s="1"/>
  <c r="H311" i="10" s="1"/>
  <c r="I311" i="10" s="1"/>
  <c r="D218" i="10"/>
  <c r="E218" i="10" s="1"/>
  <c r="F218" i="10" s="1"/>
  <c r="G218" i="10" s="1"/>
  <c r="H218" i="10" s="1"/>
  <c r="I218" i="10" s="1"/>
  <c r="C151" i="8"/>
  <c r="C152" i="8" s="1"/>
  <c r="C154" i="8" s="1"/>
  <c r="C156" i="8" s="1"/>
  <c r="C213" i="8"/>
  <c r="C214" i="8" s="1"/>
  <c r="C216" i="8" s="1"/>
  <c r="C218" i="8" s="1"/>
  <c r="C337" i="8"/>
  <c r="C338" i="8" s="1"/>
  <c r="C340" i="8" s="1"/>
  <c r="C342" i="8" s="1"/>
  <c r="F182" i="8"/>
  <c r="F183" i="8" s="1"/>
  <c r="F185" i="8" s="1"/>
  <c r="G337" i="8"/>
  <c r="G338" i="8" s="1"/>
  <c r="G340" i="8" s="1"/>
  <c r="I244" i="8"/>
  <c r="I245" i="8" s="1"/>
  <c r="I247" i="8" s="1"/>
  <c r="F306" i="8"/>
  <c r="F307" i="8" s="1"/>
  <c r="F309" i="8" s="1"/>
  <c r="G151" i="8"/>
  <c r="G152" i="8" s="1"/>
  <c r="G154" i="8" s="1"/>
  <c r="D244" i="8"/>
  <c r="D245" i="8" s="1"/>
  <c r="D247" i="8" s="1"/>
  <c r="H213" i="8"/>
  <c r="H214" i="8" s="1"/>
  <c r="H216" i="8" s="1"/>
  <c r="D120" i="8"/>
  <c r="D121" i="8" s="1"/>
  <c r="D123" i="8" s="1"/>
  <c r="H368" i="8"/>
  <c r="H369" i="8" s="1"/>
  <c r="H371" i="8" s="1"/>
  <c r="H120" i="8"/>
  <c r="H121" i="8" s="1"/>
  <c r="H123" i="8" s="1"/>
  <c r="I120" i="8"/>
  <c r="I121" i="8" s="1"/>
  <c r="I123" i="8" s="1"/>
  <c r="G213" i="8"/>
  <c r="G214" i="8" s="1"/>
  <c r="G216" i="8" s="1"/>
  <c r="H244" i="8"/>
  <c r="H245" i="8" s="1"/>
  <c r="H247" i="8" s="1"/>
  <c r="G275" i="8"/>
  <c r="G276" i="8" s="1"/>
  <c r="G278" i="8" s="1"/>
  <c r="D368" i="8"/>
  <c r="D369" i="8" s="1"/>
  <c r="D371" i="8" s="1"/>
  <c r="F244" i="8"/>
  <c r="F245" i="8" s="1"/>
  <c r="F247" i="8" s="1"/>
  <c r="C275" i="8"/>
  <c r="C276" i="8" s="1"/>
  <c r="C278" i="8" s="1"/>
  <c r="C280" i="8" s="1"/>
  <c r="G244" i="8"/>
  <c r="G245" i="8" s="1"/>
  <c r="G247" i="8" s="1"/>
  <c r="C244" i="8"/>
  <c r="C245" i="8" s="1"/>
  <c r="C247" i="8" s="1"/>
  <c r="C249" i="8" s="1"/>
  <c r="F213" i="8"/>
  <c r="F214" i="8" s="1"/>
  <c r="F216" i="8" s="1"/>
  <c r="D182" i="8"/>
  <c r="D183" i="8" s="1"/>
  <c r="D185" i="8" s="1"/>
  <c r="G182" i="8"/>
  <c r="G183" i="8" s="1"/>
  <c r="G185" i="8" s="1"/>
  <c r="I306" i="8"/>
  <c r="I307" i="8" s="1"/>
  <c r="I309" i="8" s="1"/>
  <c r="E306" i="8"/>
  <c r="E307" i="8" s="1"/>
  <c r="E309" i="8" s="1"/>
  <c r="H337" i="8"/>
  <c r="H338" i="8" s="1"/>
  <c r="H340" i="8" s="1"/>
  <c r="D275" i="8"/>
  <c r="D276" i="8" s="1"/>
  <c r="D278" i="8" s="1"/>
  <c r="F120" i="8"/>
  <c r="F121" i="8" s="1"/>
  <c r="F123" i="8" s="1"/>
  <c r="I182" i="8"/>
  <c r="I183" i="8" s="1"/>
  <c r="I185" i="8" s="1"/>
  <c r="H306" i="8"/>
  <c r="H307" i="8" s="1"/>
  <c r="H309" i="8" s="1"/>
  <c r="C120" i="8"/>
  <c r="C121" i="8" s="1"/>
  <c r="C123" i="8" s="1"/>
  <c r="C125" i="8" s="1"/>
  <c r="E337" i="8"/>
  <c r="E338" i="8" s="1"/>
  <c r="E340" i="8" s="1"/>
  <c r="H182" i="8"/>
  <c r="H183" i="8" s="1"/>
  <c r="H185" i="8" s="1"/>
  <c r="C368" i="8"/>
  <c r="C369" i="8" s="1"/>
  <c r="C371" i="8" s="1"/>
  <c r="C373" i="8" s="1"/>
  <c r="C306" i="8"/>
  <c r="C307" i="8" s="1"/>
  <c r="C309" i="8" s="1"/>
  <c r="C311" i="8" s="1"/>
  <c r="D337" i="8"/>
  <c r="D338" i="8" s="1"/>
  <c r="D340" i="8" s="1"/>
  <c r="G368" i="8"/>
  <c r="G369" i="8" s="1"/>
  <c r="G371" i="8" s="1"/>
  <c r="E275" i="8"/>
  <c r="E276" i="8" s="1"/>
  <c r="E278" i="8" s="1"/>
  <c r="F368" i="8"/>
  <c r="F369" i="8" s="1"/>
  <c r="F371" i="8" s="1"/>
  <c r="C182" i="8"/>
  <c r="C183" i="8" s="1"/>
  <c r="C185" i="8" s="1"/>
  <c r="C187" i="8" s="1"/>
  <c r="I337" i="8"/>
  <c r="I338" i="8" s="1"/>
  <c r="I340" i="8" s="1"/>
  <c r="G306" i="8"/>
  <c r="G307" i="8" s="1"/>
  <c r="G309" i="8" s="1"/>
  <c r="F151" i="8"/>
  <c r="F152" i="8" s="1"/>
  <c r="F154" i="8" s="1"/>
  <c r="I275" i="8"/>
  <c r="I276" i="8" s="1"/>
  <c r="I278" i="8" s="1"/>
  <c r="E151" i="8"/>
  <c r="E152" i="8" s="1"/>
  <c r="E154" i="8" s="1"/>
  <c r="I213" i="8"/>
  <c r="I214" i="8" s="1"/>
  <c r="I216" i="8" s="1"/>
  <c r="E244" i="8"/>
  <c r="E245" i="8" s="1"/>
  <c r="E247" i="8" s="1"/>
  <c r="G120" i="8"/>
  <c r="G121" i="8" s="1"/>
  <c r="G123" i="8" s="1"/>
  <c r="D306" i="8"/>
  <c r="D307" i="8" s="1"/>
  <c r="D309" i="8" s="1"/>
  <c r="F337" i="8"/>
  <c r="F338" i="8" s="1"/>
  <c r="F340" i="8" s="1"/>
  <c r="I151" i="8"/>
  <c r="I152" i="8" s="1"/>
  <c r="I154" i="8" s="1"/>
  <c r="E120" i="8"/>
  <c r="E121" i="8" s="1"/>
  <c r="E123" i="8" s="1"/>
  <c r="D151" i="8"/>
  <c r="D152" i="8" s="1"/>
  <c r="D154" i="8" s="1"/>
  <c r="F275" i="8"/>
  <c r="F276" i="8" s="1"/>
  <c r="F278" i="8" s="1"/>
  <c r="D213" i="8"/>
  <c r="D214" i="8" s="1"/>
  <c r="D216" i="8" s="1"/>
  <c r="H151" i="8"/>
  <c r="H152" i="8" s="1"/>
  <c r="H154" i="8" s="1"/>
  <c r="E368" i="8"/>
  <c r="E369" i="8" s="1"/>
  <c r="E371" i="8" s="1"/>
  <c r="I368" i="8"/>
  <c r="I369" i="8" s="1"/>
  <c r="I371" i="8" s="1"/>
  <c r="H275" i="8"/>
  <c r="H276" i="8" s="1"/>
  <c r="H278" i="8" s="1"/>
  <c r="E182" i="8"/>
  <c r="E183" i="8" s="1"/>
  <c r="E185" i="8" s="1"/>
  <c r="E213" i="8"/>
  <c r="E214" i="8" s="1"/>
  <c r="E216" i="8" s="1"/>
  <c r="I304" i="5"/>
  <c r="I305" i="5" s="1"/>
  <c r="I307" i="5" s="1"/>
  <c r="F273" i="5"/>
  <c r="F274" i="5" s="1"/>
  <c r="F276" i="5" s="1"/>
  <c r="G273" i="5"/>
  <c r="G274" i="5" s="1"/>
  <c r="G276" i="5" s="1"/>
  <c r="F304" i="5"/>
  <c r="F305" i="5" s="1"/>
  <c r="F307" i="5" s="1"/>
  <c r="D278" i="5"/>
  <c r="E278" i="5" s="1"/>
  <c r="C304" i="5"/>
  <c r="C305" i="5" s="1"/>
  <c r="C307" i="5" s="1"/>
  <c r="C309" i="5" s="1"/>
  <c r="D309" i="5" s="1"/>
  <c r="E309" i="5" s="1"/>
  <c r="G304" i="5"/>
  <c r="G305" i="5" s="1"/>
  <c r="G307" i="5" s="1"/>
  <c r="H242" i="5"/>
  <c r="H243" i="5" s="1"/>
  <c r="H245" i="5" s="1"/>
  <c r="C211" i="5"/>
  <c r="C212" i="5" s="1"/>
  <c r="C214" i="5" s="1"/>
  <c r="C216" i="5" s="1"/>
  <c r="D216" i="5" s="1"/>
  <c r="E216" i="5" s="1"/>
  <c r="F216" i="5" s="1"/>
  <c r="G216" i="5" s="1"/>
  <c r="H216" i="5" s="1"/>
  <c r="I216" i="5" s="1"/>
  <c r="I8" i="7" s="1"/>
  <c r="I10" i="7" s="1"/>
  <c r="C242" i="5"/>
  <c r="C243" i="5" s="1"/>
  <c r="C245" i="5" s="1"/>
  <c r="C247" i="5" s="1"/>
  <c r="D242" i="5"/>
  <c r="D243" i="5" s="1"/>
  <c r="D245" i="5" s="1"/>
  <c r="I242" i="5"/>
  <c r="I243" i="5" s="1"/>
  <c r="I245" i="5" s="1"/>
  <c r="E178" i="5"/>
  <c r="E179" i="5" s="1"/>
  <c r="E180" i="5" s="1"/>
  <c r="E181" i="5" s="1"/>
  <c r="E183" i="5" s="1"/>
  <c r="D154" i="5"/>
  <c r="E154" i="5" s="1"/>
  <c r="F154" i="5" s="1"/>
  <c r="G154" i="5" s="1"/>
  <c r="H154" i="5" s="1"/>
  <c r="I154" i="5" s="1"/>
  <c r="H8" i="7" s="1"/>
  <c r="H10" i="7" s="1"/>
  <c r="C180" i="5"/>
  <c r="C181" i="5" s="1"/>
  <c r="C183" i="5" s="1"/>
  <c r="C185" i="5" s="1"/>
  <c r="D185" i="5" s="1"/>
  <c r="C118" i="5"/>
  <c r="C119" i="5" s="1"/>
  <c r="C121" i="5" s="1"/>
  <c r="C123" i="5" s="1"/>
  <c r="D118" i="5"/>
  <c r="D119" i="5" s="1"/>
  <c r="D121" i="5" s="1"/>
  <c r="H118" i="5"/>
  <c r="H119" i="5" s="1"/>
  <c r="H121" i="5" s="1"/>
  <c r="I87" i="5"/>
  <c r="I88" i="5" s="1"/>
  <c r="I90" i="5" s="1"/>
  <c r="E87" i="5"/>
  <c r="E88" i="5" s="1"/>
  <c r="E90" i="5" s="1"/>
  <c r="C87" i="5"/>
  <c r="C88" i="5" s="1"/>
  <c r="C90" i="5" s="1"/>
  <c r="C92" i="5" s="1"/>
  <c r="D92" i="5" s="1"/>
  <c r="C54" i="5"/>
  <c r="C55" i="5" s="1"/>
  <c r="G54" i="5"/>
  <c r="G55" i="5" s="1"/>
  <c r="D54" i="5"/>
  <c r="D55" i="5" s="1"/>
  <c r="H54" i="5"/>
  <c r="H55" i="5" s="1"/>
  <c r="F54" i="5"/>
  <c r="F55" i="5" s="1"/>
  <c r="I54" i="5"/>
  <c r="I55" i="5" s="1"/>
  <c r="E54" i="5"/>
  <c r="E55" i="5" s="1"/>
  <c r="H100" i="3"/>
  <c r="H101" i="3" s="1"/>
  <c r="G100" i="3"/>
  <c r="G101" i="3"/>
  <c r="C100" i="3"/>
  <c r="C101" i="3" s="1"/>
  <c r="D100" i="3"/>
  <c r="D101" i="3"/>
  <c r="F100" i="3"/>
  <c r="F101" i="3" s="1"/>
  <c r="F54" i="3"/>
  <c r="F55" i="3" s="1"/>
  <c r="E101" i="3"/>
  <c r="E100" i="3"/>
  <c r="H51" i="3"/>
  <c r="H53" i="3" s="1"/>
  <c r="I101" i="3"/>
  <c r="I100" i="3"/>
  <c r="I54" i="3"/>
  <c r="I55" i="3" s="1"/>
  <c r="E55" i="3"/>
  <c r="E54" i="3"/>
  <c r="C51" i="3"/>
  <c r="C53" i="3" s="1"/>
  <c r="G54" i="3"/>
  <c r="G55" i="3" s="1"/>
  <c r="D51" i="3"/>
  <c r="D53" i="3" s="1"/>
  <c r="D42" i="1"/>
  <c r="E42" i="1"/>
  <c r="F42" i="1"/>
  <c r="G42" i="1"/>
  <c r="H42" i="1"/>
  <c r="I42" i="1"/>
  <c r="C42" i="1"/>
  <c r="C26" i="1"/>
  <c r="C27" i="1"/>
  <c r="C28" i="1"/>
  <c r="C25" i="1"/>
  <c r="C11" i="1"/>
  <c r="B20" i="1"/>
  <c r="F309" i="5" l="1"/>
  <c r="D342" i="8"/>
  <c r="E342" i="8" s="1"/>
  <c r="F342" i="8" s="1"/>
  <c r="G342" i="8" s="1"/>
  <c r="H342" i="8" s="1"/>
  <c r="I342" i="8" s="1"/>
  <c r="J16" i="7" s="1"/>
  <c r="J18" i="7" s="1"/>
  <c r="D311" i="8"/>
  <c r="E311" i="8" s="1"/>
  <c r="F311" i="8" s="1"/>
  <c r="G311" i="8" s="1"/>
  <c r="H311" i="8" s="1"/>
  <c r="I311" i="8" s="1"/>
  <c r="C16" i="7" s="1"/>
  <c r="C18" i="7" s="1"/>
  <c r="D249" i="8"/>
  <c r="E249" i="8" s="1"/>
  <c r="F249" i="8" s="1"/>
  <c r="G249" i="8" s="1"/>
  <c r="H249" i="8" s="1"/>
  <c r="I249" i="8" s="1"/>
  <c r="D16" i="7" s="1"/>
  <c r="D18" i="7" s="1"/>
  <c r="D373" i="8"/>
  <c r="E373" i="8" s="1"/>
  <c r="F373" i="8" s="1"/>
  <c r="G373" i="8" s="1"/>
  <c r="H373" i="8" s="1"/>
  <c r="I373" i="8" s="1"/>
  <c r="B16" i="7" s="1"/>
  <c r="B18" i="7" s="1"/>
  <c r="D125" i="8"/>
  <c r="E125" i="8" s="1"/>
  <c r="F125" i="8" s="1"/>
  <c r="G125" i="8" s="1"/>
  <c r="H125" i="8" s="1"/>
  <c r="I125" i="8" s="1"/>
  <c r="D156" i="8"/>
  <c r="E156" i="8" s="1"/>
  <c r="F156" i="8" s="1"/>
  <c r="G156" i="8" s="1"/>
  <c r="H156" i="8" s="1"/>
  <c r="I156" i="8" s="1"/>
  <c r="G16" i="7" s="1"/>
  <c r="G18" i="7" s="1"/>
  <c r="D187" i="8"/>
  <c r="E187" i="8" s="1"/>
  <c r="F187" i="8" s="1"/>
  <c r="G187" i="8" s="1"/>
  <c r="H187" i="8" s="1"/>
  <c r="I187" i="8" s="1"/>
  <c r="E16" i="7" s="1"/>
  <c r="E18" i="7" s="1"/>
  <c r="D280" i="8"/>
  <c r="E280" i="8" s="1"/>
  <c r="F280" i="8" s="1"/>
  <c r="G280" i="8" s="1"/>
  <c r="H280" i="8" s="1"/>
  <c r="I280" i="8" s="1"/>
  <c r="I16" i="7" s="1"/>
  <c r="I18" i="7" s="1"/>
  <c r="D218" i="8"/>
  <c r="E218" i="8" s="1"/>
  <c r="F218" i="8" s="1"/>
  <c r="G218" i="8" s="1"/>
  <c r="H218" i="8" s="1"/>
  <c r="I218" i="8" s="1"/>
  <c r="H16" i="7" s="1"/>
  <c r="H18" i="7" s="1"/>
  <c r="G309" i="5"/>
  <c r="H309" i="5" s="1"/>
  <c r="I309" i="5" s="1"/>
  <c r="B8" i="7" s="1"/>
  <c r="B10" i="7" s="1"/>
  <c r="F278" i="5"/>
  <c r="G278" i="5" s="1"/>
  <c r="H278" i="5" s="1"/>
  <c r="I278" i="5" s="1"/>
  <c r="J8" i="7" s="1"/>
  <c r="J10" i="7" s="1"/>
  <c r="D247" i="5"/>
  <c r="E247" i="5" s="1"/>
  <c r="F247" i="5" s="1"/>
  <c r="G247" i="5" s="1"/>
  <c r="H247" i="5" s="1"/>
  <c r="I247" i="5" s="1"/>
  <c r="C8" i="7" s="1"/>
  <c r="C10" i="7" s="1"/>
  <c r="E185" i="5"/>
  <c r="F185" i="5" s="1"/>
  <c r="G185" i="5" s="1"/>
  <c r="H185" i="5" s="1"/>
  <c r="I185" i="5" s="1"/>
  <c r="D8" i="7" s="1"/>
  <c r="D10" i="7" s="1"/>
  <c r="E92" i="5"/>
  <c r="F92" i="5" s="1"/>
  <c r="G92" i="5" s="1"/>
  <c r="H92" i="5" s="1"/>
  <c r="I92" i="5" s="1"/>
  <c r="G8" i="7" s="1"/>
  <c r="G10" i="7" s="1"/>
  <c r="D123" i="5"/>
  <c r="E123" i="5" s="1"/>
  <c r="F123" i="5" s="1"/>
  <c r="G123" i="5" s="1"/>
  <c r="H123" i="5" s="1"/>
  <c r="I123" i="5" s="1"/>
  <c r="E8" i="7" s="1"/>
  <c r="E10" i="7" s="1"/>
  <c r="C56" i="5"/>
  <c r="C57" i="5" s="1"/>
  <c r="C59" i="5" s="1"/>
  <c r="C61" i="5" s="1"/>
  <c r="G56" i="5"/>
  <c r="G57" i="5" s="1"/>
  <c r="G59" i="5" s="1"/>
  <c r="E56" i="5"/>
  <c r="E57" i="5" s="1"/>
  <c r="E59" i="5" s="1"/>
  <c r="H56" i="5"/>
  <c r="H57" i="5" s="1"/>
  <c r="H59" i="5" s="1"/>
  <c r="F56" i="5"/>
  <c r="F57" i="5" s="1"/>
  <c r="F59" i="5" s="1"/>
  <c r="I56" i="5"/>
  <c r="I57" i="5" s="1"/>
  <c r="I59" i="5" s="1"/>
  <c r="D56" i="5"/>
  <c r="D57" i="5" s="1"/>
  <c r="D59" i="5" s="1"/>
  <c r="F56" i="3"/>
  <c r="F58" i="3" s="1"/>
  <c r="F65" i="3" s="1"/>
  <c r="F67" i="3" s="1"/>
  <c r="F69" i="3" s="1"/>
  <c r="I56" i="3"/>
  <c r="I58" i="3" s="1"/>
  <c r="I65" i="3" s="1"/>
  <c r="I67" i="3" s="1"/>
  <c r="I69" i="3" s="1"/>
  <c r="G56" i="3"/>
  <c r="G58" i="3"/>
  <c r="G65" i="3" s="1"/>
  <c r="G67" i="3" s="1"/>
  <c r="G69" i="3" s="1"/>
  <c r="E56" i="3"/>
  <c r="E58" i="3" s="1"/>
  <c r="E65" i="3" s="1"/>
  <c r="E67" i="3" s="1"/>
  <c r="E69" i="3" s="1"/>
  <c r="C54" i="3"/>
  <c r="H54" i="3"/>
  <c r="H55" i="3"/>
  <c r="D54" i="3"/>
  <c r="D55" i="3"/>
  <c r="J42" i="1"/>
  <c r="G45" i="1"/>
  <c r="C45" i="1"/>
  <c r="F45" i="1"/>
  <c r="I45" i="1"/>
  <c r="E45" i="1"/>
  <c r="H45" i="1"/>
  <c r="D45" i="1"/>
  <c r="D26" i="1"/>
  <c r="D27" i="1"/>
  <c r="D28" i="1"/>
  <c r="D25" i="1"/>
  <c r="D61" i="5" l="1"/>
  <c r="E61" i="5" s="1"/>
  <c r="F61" i="5" s="1"/>
  <c r="G61" i="5" s="1"/>
  <c r="H61" i="5" s="1"/>
  <c r="I61" i="5" s="1"/>
  <c r="H56" i="3"/>
  <c r="H58" i="3"/>
  <c r="H65" i="3" s="1"/>
  <c r="H67" i="3" s="1"/>
  <c r="H69" i="3" s="1"/>
  <c r="D56" i="3"/>
  <c r="D58" i="3"/>
  <c r="D65" i="3" s="1"/>
  <c r="D67" i="3" s="1"/>
  <c r="D69" i="3" s="1"/>
  <c r="J54" i="3"/>
  <c r="D34" i="3" s="1"/>
  <c r="C55" i="3"/>
  <c r="J45" i="1"/>
  <c r="C29" i="1"/>
  <c r="D29" i="1" s="1"/>
  <c r="C56" i="3" l="1"/>
  <c r="J56" i="3" s="1"/>
  <c r="C58" i="3"/>
  <c r="G85" i="1"/>
  <c r="C85" i="1"/>
  <c r="D85" i="1"/>
  <c r="D86" i="1" s="1"/>
  <c r="D87" i="1" s="1"/>
  <c r="D89" i="1" s="1"/>
  <c r="D90" i="1" s="1"/>
  <c r="D99" i="1" s="1"/>
  <c r="F85" i="1"/>
  <c r="I85" i="1"/>
  <c r="E85" i="1"/>
  <c r="H85" i="1"/>
  <c r="H86" i="1" s="1"/>
  <c r="H87" i="1" s="1"/>
  <c r="H89" i="1" s="1"/>
  <c r="H90" i="1" s="1"/>
  <c r="H99" i="1" s="1"/>
  <c r="F46" i="1"/>
  <c r="F47" i="1" s="1"/>
  <c r="C46" i="1"/>
  <c r="G46" i="1"/>
  <c r="G47" i="1" s="1"/>
  <c r="D46" i="1"/>
  <c r="D47" i="1" s="1"/>
  <c r="H46" i="1"/>
  <c r="H47" i="1" s="1"/>
  <c r="E46" i="1"/>
  <c r="I46" i="1"/>
  <c r="I47" i="1" s="1"/>
  <c r="D50" i="1"/>
  <c r="E50" i="1"/>
  <c r="F50" i="1"/>
  <c r="G50" i="1"/>
  <c r="H50" i="1"/>
  <c r="I50" i="1"/>
  <c r="C50" i="1"/>
  <c r="E47" i="1"/>
  <c r="J66" i="1"/>
  <c r="C59" i="3" l="1"/>
  <c r="D59" i="3" s="1"/>
  <c r="E59" i="3" s="1"/>
  <c r="F59" i="3" s="1"/>
  <c r="G59" i="3" s="1"/>
  <c r="H59" i="3" s="1"/>
  <c r="I59" i="3" s="1"/>
  <c r="C65" i="3"/>
  <c r="D100" i="1"/>
  <c r="D101" i="1" s="1"/>
  <c r="H100" i="1"/>
  <c r="H101" i="1" s="1"/>
  <c r="F86" i="1"/>
  <c r="F87" i="1" s="1"/>
  <c r="F89" i="1" s="1"/>
  <c r="F90" i="1" s="1"/>
  <c r="F99" i="1" s="1"/>
  <c r="E86" i="1"/>
  <c r="E87" i="1" s="1"/>
  <c r="E89" i="1" s="1"/>
  <c r="E90" i="1" s="1"/>
  <c r="E99" i="1" s="1"/>
  <c r="C86" i="1"/>
  <c r="C87" i="1" s="1"/>
  <c r="C89" i="1" s="1"/>
  <c r="C90" i="1" s="1"/>
  <c r="C99" i="1" s="1"/>
  <c r="I86" i="1"/>
  <c r="I87" i="1" s="1"/>
  <c r="I89" i="1" s="1"/>
  <c r="I90" i="1" s="1"/>
  <c r="I99" i="1" s="1"/>
  <c r="G86" i="1"/>
  <c r="G87" i="1" s="1"/>
  <c r="G89" i="1" s="1"/>
  <c r="G90" i="1" s="1"/>
  <c r="G99" i="1" s="1"/>
  <c r="J50" i="1"/>
  <c r="D36" i="1" s="1"/>
  <c r="C47" i="1"/>
  <c r="J46" i="1"/>
  <c r="C43" i="1"/>
  <c r="I43" i="1"/>
  <c r="E43" i="1"/>
  <c r="H43" i="1"/>
  <c r="D43" i="1"/>
  <c r="G43" i="1"/>
  <c r="F43" i="1"/>
  <c r="C67" i="3" l="1"/>
  <c r="C69" i="3" s="1"/>
  <c r="J65" i="3"/>
  <c r="J67" i="3" s="1"/>
  <c r="C100" i="1"/>
  <c r="C101" i="1" s="1"/>
  <c r="I100" i="1"/>
  <c r="I101" i="1" s="1"/>
  <c r="E100" i="1"/>
  <c r="E101" i="1" s="1"/>
  <c r="G100" i="1"/>
  <c r="G101" i="1" s="1"/>
  <c r="F101" i="1"/>
  <c r="F100" i="1"/>
  <c r="H49" i="1"/>
  <c r="H51" i="1" s="1"/>
  <c r="H53" i="1" s="1"/>
  <c r="D49" i="1"/>
  <c r="D51" i="1" s="1"/>
  <c r="D53" i="1" s="1"/>
  <c r="F49" i="1"/>
  <c r="F51" i="1" s="1"/>
  <c r="F53" i="1" s="1"/>
  <c r="E49" i="1"/>
  <c r="E51" i="1" s="1"/>
  <c r="E53" i="1" s="1"/>
  <c r="C49" i="1"/>
  <c r="G49" i="1"/>
  <c r="G51" i="1" s="1"/>
  <c r="G53" i="1" s="1"/>
  <c r="I49" i="1"/>
  <c r="I51" i="1" s="1"/>
  <c r="I53" i="1" s="1"/>
  <c r="C71" i="3" l="1"/>
  <c r="D71" i="3" s="1"/>
  <c r="E71" i="3" s="1"/>
  <c r="J69" i="3"/>
  <c r="C51" i="1"/>
  <c r="C53" i="1" s="1"/>
  <c r="C54" i="1" s="1"/>
  <c r="J49" i="1"/>
  <c r="D35" i="1" s="1"/>
  <c r="D54" i="1"/>
  <c r="F54" i="1"/>
  <c r="E54" i="1"/>
  <c r="E55" i="1" s="1"/>
  <c r="G54" i="1"/>
  <c r="G55" i="1" s="1"/>
  <c r="B74" i="3" l="1"/>
  <c r="B73" i="3"/>
  <c r="F71" i="3"/>
  <c r="G71" i="3" s="1"/>
  <c r="H71" i="3" s="1"/>
  <c r="I71" i="3" s="1"/>
  <c r="B75" i="3"/>
  <c r="C55" i="1"/>
  <c r="C56" i="1" s="1"/>
  <c r="G56" i="1"/>
  <c r="E56" i="1"/>
  <c r="I54" i="1"/>
  <c r="I55" i="1" s="1"/>
  <c r="D55" i="1"/>
  <c r="H54" i="1"/>
  <c r="H55" i="1" s="1"/>
  <c r="F55" i="1"/>
  <c r="J54" i="1" l="1"/>
  <c r="D34" i="1" s="1"/>
  <c r="C58" i="1"/>
  <c r="C59" i="1" s="1"/>
  <c r="G58" i="1"/>
  <c r="G65" i="1" s="1"/>
  <c r="G67" i="1" s="1"/>
  <c r="G69" i="1" s="1"/>
  <c r="E58" i="1"/>
  <c r="E65" i="1" s="1"/>
  <c r="E67" i="1" s="1"/>
  <c r="E69" i="1" s="1"/>
  <c r="D56" i="1"/>
  <c r="D58" i="1" s="1"/>
  <c r="I56" i="1"/>
  <c r="F56" i="1"/>
  <c r="H56" i="1"/>
  <c r="D59" i="1" l="1"/>
  <c r="E59" i="1" s="1"/>
  <c r="C65" i="1"/>
  <c r="C67" i="1" s="1"/>
  <c r="C69" i="1" s="1"/>
  <c r="C71" i="1" s="1"/>
  <c r="J56" i="1"/>
  <c r="I58" i="1"/>
  <c r="I65" i="1" s="1"/>
  <c r="I67" i="1" s="1"/>
  <c r="I69" i="1" s="1"/>
  <c r="H58" i="1"/>
  <c r="H65" i="1" s="1"/>
  <c r="H67" i="1" s="1"/>
  <c r="H69" i="1" s="1"/>
  <c r="F58" i="1"/>
  <c r="D65" i="1"/>
  <c r="D67" i="1" s="1"/>
  <c r="D69" i="1" s="1"/>
  <c r="F59" i="1" l="1"/>
  <c r="G59" i="1" s="1"/>
  <c r="H59" i="1" s="1"/>
  <c r="I59" i="1" s="1"/>
  <c r="F65" i="1"/>
  <c r="F67" i="1" s="1"/>
  <c r="F69" i="1" s="1"/>
  <c r="J69" i="1" s="1"/>
  <c r="D71" i="1"/>
  <c r="E71" i="1" s="1"/>
  <c r="B75" i="1" l="1"/>
  <c r="B73" i="1"/>
  <c r="B74" i="1"/>
  <c r="J65" i="1"/>
  <c r="J67" i="1" s="1"/>
  <c r="F71" i="1"/>
  <c r="G71" i="1" s="1"/>
  <c r="H71" i="1" s="1"/>
  <c r="I71" i="1" s="1"/>
</calcChain>
</file>

<file path=xl/sharedStrings.xml><?xml version="1.0" encoding="utf-8"?>
<sst xmlns="http://schemas.openxmlformats.org/spreadsheetml/2006/main" count="1562" uniqueCount="168">
  <si>
    <t>INV</t>
  </si>
  <si>
    <t>PV1</t>
  </si>
  <si>
    <t>PV2</t>
  </si>
  <si>
    <t>PV3</t>
  </si>
  <si>
    <t>PV4</t>
  </si>
  <si>
    <t>PV5</t>
  </si>
  <si>
    <t>PV6</t>
  </si>
  <si>
    <t>PV7</t>
  </si>
  <si>
    <t>Дохід від продажів</t>
  </si>
  <si>
    <t>Всього грошові надходження</t>
  </si>
  <si>
    <t>Грошові надходження</t>
  </si>
  <si>
    <t>Виплата заробітної плати</t>
  </si>
  <si>
    <t>Виробничі витрати</t>
  </si>
  <si>
    <t>Додаткові витрати</t>
  </si>
  <si>
    <t>Податок на прибуток 18%</t>
  </si>
  <si>
    <t>Податкові відрахування на заробітну плату 22%</t>
  </si>
  <si>
    <t>Всього витрати</t>
  </si>
  <si>
    <t>Рік</t>
  </si>
  <si>
    <t>Дивіденди 25% від чистого прибутку</t>
  </si>
  <si>
    <t>Всього виробничі витрати</t>
  </si>
  <si>
    <t>Амортизація</t>
  </si>
  <si>
    <t>Чистий прибуток</t>
  </si>
  <si>
    <t>Відрахування на заробітну плату 22%</t>
  </si>
  <si>
    <t>Грошові надходження від продажів</t>
  </si>
  <si>
    <t>Витрати від операційної діяльності</t>
  </si>
  <si>
    <t>Чистий грошовий потік</t>
  </si>
  <si>
    <t>Виплати основної суми довгострокової позики</t>
  </si>
  <si>
    <t>Чисті надходження грошових коштів</t>
  </si>
  <si>
    <t>Коефіцієнт дисконтування</t>
  </si>
  <si>
    <t>Чистий дисконтований грошовий потік</t>
  </si>
  <si>
    <t>Отримані інвестиції</t>
  </si>
  <si>
    <t>Накопичений чистий дисконтований грошовий потік</t>
  </si>
  <si>
    <t>Податок на додану вартість 20%</t>
  </si>
  <si>
    <t>1-й рік</t>
  </si>
  <si>
    <t>2-й рік</t>
  </si>
  <si>
    <t>3-й рік</t>
  </si>
  <si>
    <t>4-й рік</t>
  </si>
  <si>
    <t>5-й рік</t>
  </si>
  <si>
    <t>6-й рік</t>
  </si>
  <si>
    <t>7-й рік</t>
  </si>
  <si>
    <t>Грошові потоки</t>
  </si>
  <si>
    <r>
      <t>Σ</t>
    </r>
    <r>
      <rPr>
        <b/>
        <sz val="10"/>
        <color theme="1"/>
        <rFont val="Arial"/>
        <family val="2"/>
        <charset val="204"/>
      </rPr>
      <t>PV</t>
    </r>
  </si>
  <si>
    <t>роки</t>
  </si>
  <si>
    <t>Накопичені чисті надходження грошових коштів</t>
  </si>
  <si>
    <t>ПДВ 20%</t>
  </si>
  <si>
    <t>Розрахунок показників ефективності проекту, тис. Євро</t>
  </si>
  <si>
    <t>Звіт про рух грошових коштів проеку (Cash flow) за весь період планування , тис. Євро</t>
  </si>
  <si>
    <r>
      <t>Чисті надходження грошових коштів</t>
    </r>
    <r>
      <rPr>
        <b/>
        <sz val="10"/>
        <color rgb="FFFF0000"/>
        <rFont val="Courier New"/>
        <family val="3"/>
        <charset val="204"/>
      </rPr>
      <t>*</t>
    </r>
  </si>
  <si>
    <r>
      <rPr>
        <b/>
        <sz val="10"/>
        <color rgb="FFFF0000"/>
        <rFont val="Courier New"/>
        <family val="3"/>
        <charset val="204"/>
      </rPr>
      <t>*</t>
    </r>
    <r>
      <rPr>
        <b/>
        <sz val="10"/>
        <color rgb="FF202020"/>
        <rFont val="Courier New"/>
        <family val="3"/>
        <charset val="204"/>
      </rPr>
      <t xml:space="preserve"> </t>
    </r>
    <r>
      <rPr>
        <b/>
        <sz val="10"/>
        <color rgb="FF202020"/>
        <rFont val="Arial"/>
        <family val="2"/>
        <charset val="204"/>
      </rPr>
      <t>Примітка: Амортизація  не враховується</t>
    </r>
  </si>
  <si>
    <t>Склад та розмір загальновиробничих витрат, тис. Євро</t>
  </si>
  <si>
    <t>Сировина (полістирол)</t>
  </si>
  <si>
    <t>Газ</t>
  </si>
  <si>
    <t>ПММ</t>
  </si>
  <si>
    <t>Вода і електроенергія</t>
  </si>
  <si>
    <t>Всього</t>
  </si>
  <si>
    <t>Стаття витрат</t>
  </si>
  <si>
    <t>Всього в рік</t>
  </si>
  <si>
    <t>Всьго в місяць</t>
  </si>
  <si>
    <t>Витрати на 1м³ продукції в Євро</t>
  </si>
  <si>
    <t>тис. Євро</t>
  </si>
  <si>
    <t>Фонд заробітної плати персоналу, тис. Євро</t>
  </si>
  <si>
    <t>Адміністрація</t>
  </si>
  <si>
    <t>Маркетинг та збут</t>
  </si>
  <si>
    <t>Виробництво</t>
  </si>
  <si>
    <t>Найменування</t>
  </si>
  <si>
    <t>Показник</t>
  </si>
  <si>
    <t>Одиниця виміру</t>
  </si>
  <si>
    <t>Значення</t>
  </si>
  <si>
    <t>Валюта проекту</t>
  </si>
  <si>
    <t>Євро (EUR)</t>
  </si>
  <si>
    <t>‒</t>
  </si>
  <si>
    <t>Період планування проекту</t>
  </si>
  <si>
    <t>років</t>
  </si>
  <si>
    <t>Планований середній обсяг збуту продукції проекту</t>
  </si>
  <si>
    <t>Обсяг виручки за планований період</t>
  </si>
  <si>
    <t>Обсяг інвестицій проекту</t>
  </si>
  <si>
    <r>
      <t>Євро/</t>
    </r>
    <r>
      <rPr>
        <sz val="10"/>
        <color theme="1"/>
        <rFont val="Arial"/>
        <family val="2"/>
        <charset val="204"/>
      </rPr>
      <t>м³</t>
    </r>
  </si>
  <si>
    <t>тис. м³/місяць</t>
  </si>
  <si>
    <t>Середня ціна продукції проекту, в т.ч. ПДВ</t>
  </si>
  <si>
    <t>Таблиця 3.3</t>
  </si>
  <si>
    <t>Чистий дисконтований прибуток проекту, NPV</t>
  </si>
  <si>
    <t>Індекс прибутковості проекту, PI</t>
  </si>
  <si>
    <t>Дисконтований період окупності проекту, DPP</t>
  </si>
  <si>
    <t>Таблиця 3.4</t>
  </si>
  <si>
    <t>Таблиця 3.5</t>
  </si>
  <si>
    <t>Таблиця 3.6</t>
  </si>
  <si>
    <t>Таблиця 3.7</t>
  </si>
  <si>
    <t>Ставки податків і суми виплат за період планування, тис. Євро</t>
  </si>
  <si>
    <t>Вид податку</t>
  </si>
  <si>
    <t>Сума</t>
  </si>
  <si>
    <t>Ставка</t>
  </si>
  <si>
    <t>База розрахунку</t>
  </si>
  <si>
    <t>Податок на прибуток</t>
  </si>
  <si>
    <t>Податок на додану вартість (ПДВ)</t>
  </si>
  <si>
    <t>Податок на фонд зарплати (ЄСВ)</t>
  </si>
  <si>
    <t>Балансовий прибуток</t>
  </si>
  <si>
    <t>Валовий дохід</t>
  </si>
  <si>
    <t>Фонд заробітної плати</t>
  </si>
  <si>
    <t>Проекту розширення підприємства з виробництва полістирольних плит</t>
  </si>
  <si>
    <t>Приклад розрахунку основних показників бізнес-плану</t>
  </si>
  <si>
    <t>Всього витрати від операційної діяльності</t>
  </si>
  <si>
    <t>Валовий прибуток</t>
  </si>
  <si>
    <t>Виплата заробітної плати (виробництво)</t>
  </si>
  <si>
    <t>Виплата заробітної плати (маркетинг і збут)</t>
  </si>
  <si>
    <t>Собівартість продукції</t>
  </si>
  <si>
    <t>Всього собівартість продукції</t>
  </si>
  <si>
    <t>Операційний прибуток</t>
  </si>
  <si>
    <t>Адміністративні витрати</t>
  </si>
  <si>
    <t>Виплата заробітної плати (адміністрація)</t>
  </si>
  <si>
    <t>Всього адміністративні витрати</t>
  </si>
  <si>
    <t>Таблиця 3.8</t>
  </si>
  <si>
    <t>Таблиця 3.9</t>
  </si>
  <si>
    <t>NPV, тис. Євро (фактор - зміна ціни реалізації, 0% від запланованого рівня)</t>
  </si>
  <si>
    <t>NPV, тис. Євро (фактор - зміна ціни реалізації, +5% від запланованого рівня)</t>
  </si>
  <si>
    <t>NPV, тис. Євро (фактор - зміна ціни реалізації, -5% від запланованого рівня)</t>
  </si>
  <si>
    <t>NPV, тис. Євро (фактор - зміна ціни реалізації, +10% від запланованого рівня)</t>
  </si>
  <si>
    <t>NPV, тис. Євро (фактор - зміна ціни реалізації, -10% від запланованого рівня)</t>
  </si>
  <si>
    <t>Приклад розрахунку показників аналізу чутливості</t>
  </si>
  <si>
    <t>NPV, тис. Євро (фактор - зміна ціни реалізації, +15% від запланованого рівня)</t>
  </si>
  <si>
    <t>NPV, тис. Євро (фактор - зміна ціни реалізації, -15% від запланованого рівня)</t>
  </si>
  <si>
    <t>NPV, тис. Євро (фактор - зміна ціни реалізації, +20% від запланованого рівня)</t>
  </si>
  <si>
    <t>NPV, тис. Євро (фактор - зміна ціни реалізації, -20% від запланованого рівня)</t>
  </si>
  <si>
    <t>Склад та розмір загальновиробничих витрат, тис. Євро (фактор - зміна ціни на газ, +5% від запланованого рівня)</t>
  </si>
  <si>
    <t>Склад та розмір загальновиробничих витрат, тис. Євро (фактор - зміна ціни на газ, 0% від запланованого рівня)</t>
  </si>
  <si>
    <t>Склад та розмір загальновиробничих витрат, тис. Євро (фактор - зміна ціни на газ, -5% від запланованого рівня)</t>
  </si>
  <si>
    <t>Склад та розмір загальновиробничих витрат, тис. Євро (фактор - зміна ціни на газ, +10% від запланованого рівня)</t>
  </si>
  <si>
    <t>Склад та розмір загальновиробничих витрат, тис. Євро (фактор - зміна ціни на газ, -10% від запланованого рівня)</t>
  </si>
  <si>
    <t>Склад та розмір загальновиробничих витрат, тис. Євро (фактор - зміна ціни на газ, +15% від запланованого рівня)</t>
  </si>
  <si>
    <t>Склад та розмір загальновиробничих витрат, тис. Євро (фактор - зміна ціни на газ, -15% від запланованого рівня)</t>
  </si>
  <si>
    <t>Склад та розмір загальновиробничих витрат, тис. Євро (фактор - зміна ціни на газ, +20% від запланованого рівня)</t>
  </si>
  <si>
    <t>Склад та розмір загальновиробничих витрат, тис. Євро (фактор - зміна ціни на газ, -20% від запланованого рівня)</t>
  </si>
  <si>
    <t>NPV, тис. Євро (фактор - зміна ціни на газ, 0% від запланованого рівня)</t>
  </si>
  <si>
    <t>NPV, тис. Євро (фактор - зміна ціни на газ, +5% від запланованого рівня)</t>
  </si>
  <si>
    <t>NPV, тис. Євро (фактор - зміна ціни на газ, -5% від запланованого рівня)</t>
  </si>
  <si>
    <t>NPV, тис. Євро (фактор - зміна ціни на газ, +10% від запланованого рівня)</t>
  </si>
  <si>
    <t>NPV, тис. Євро (фактор - зміна ціни на газ, -10% від запланованого рівня)</t>
  </si>
  <si>
    <t>NPV, тис. Євро (фактор - зміна ціни на газ, +15% від запланованого рівня)</t>
  </si>
  <si>
    <t>NPV, тис. Євро (фактор - зміна ціни на газ, -15% від запланованого рівня)</t>
  </si>
  <si>
    <t>NPV, тис. Євро (фактор - зміна ціни на газ, +20% від запланованого рівня)</t>
  </si>
  <si>
    <t>NPV, тис. Євро (фактор - зміна ціни на газ, -20% від запланованого рівня)</t>
  </si>
  <si>
    <t>Склад та розмір загальновиробничих витрат, тис. Євро (фактор - зміна ціни на сировину, 0% від запланованого рівня)</t>
  </si>
  <si>
    <t>сировину</t>
  </si>
  <si>
    <t>Склад та розмір загальновиробничих витрат, тис. Євро (фактор - зміна ціни на сировину, +5% від запланованого рівня)</t>
  </si>
  <si>
    <t>Склад та розмір загальновиробничих витрат, тис. Євро (фактор - зміна ціни на сировину, -5% від запланованого рівня)</t>
  </si>
  <si>
    <t>Склад та розмір загальновиробничих витрат, тис. Євро (фактор - зміна ціни на сировину, +10% від запланованого рівня)</t>
  </si>
  <si>
    <t>Склад та розмір загальновиробничих витрат, тис. Євро (фактор - зміна ціни на сировину, -10% від запланованого рівня)</t>
  </si>
  <si>
    <t>Склад та розмір загальновиробничих витрат, тис. Євро (фактор - зміна ціни на сировину, +15% від запланованого рівня)</t>
  </si>
  <si>
    <t>Склад та розмір загальновиробничих витрат, тис. Євро (фактор - зміна ціни на сировину, -15% від запланованого рівня)</t>
  </si>
  <si>
    <t>Склад та розмір загальновиробничих витрат, тис. Євро (фактор - зміна ціни на сировину, +20% від запланованого рівня)</t>
  </si>
  <si>
    <t>Склад та розмір загальновиробничих витрат, тис. Євро (фактор - зміна ціни на сировину, -20% від запланованого рівня)</t>
  </si>
  <si>
    <t>NPV, тис. Євро (фактор - зміна ціни на сировину, 0% від запланованого рівня)</t>
  </si>
  <si>
    <t>NPV, тис. Євро (фактор - зміна ціни на сировину, +5% від запланованого рівня)</t>
  </si>
  <si>
    <t>NPV, тис. Євро (фактор - зміна ціни на сировину, -5% від запланованого рівня)</t>
  </si>
  <si>
    <t>NPV, тис. Євро (фактор - зміна ціни на сировину, +10% від запланованого рівня)</t>
  </si>
  <si>
    <t>NPV, тис. Євро (фактор - зміна ціни на сировину, -10% від запланованого рівня)</t>
  </si>
  <si>
    <t>NPV, тис. Євро (фактор - зміна ціни на сировину, +15% від запланованого рівня)</t>
  </si>
  <si>
    <t>NPV, тис. Євро (фактор - зміна ціни на сировину, -15% від запланованого рівня)</t>
  </si>
  <si>
    <t>NPV, тис. Євро (фактор - зміна ціни на сировину, +20% від запланованого рівня)</t>
  </si>
  <si>
    <t>NPV, тис. Євро (фактор - зміна ціни на сировину, -20% від запланованого рівня)</t>
  </si>
  <si>
    <t>Таблиця 3.10</t>
  </si>
  <si>
    <t>Таблиця 3.11</t>
  </si>
  <si>
    <t>Таблиця 3.12</t>
  </si>
  <si>
    <t xml:space="preserve">NPV, тис. Євро </t>
  </si>
  <si>
    <t>NPV, %</t>
  </si>
  <si>
    <t>Фактор - зміна ціни реалізації, % від запланованого рівня</t>
  </si>
  <si>
    <t>Фактор - зміна ціни на газ, % від запланованого рівня</t>
  </si>
  <si>
    <t>Фактор - зміна ціни на сировину, % від запланованого рівня</t>
  </si>
  <si>
    <t>Розрахунок прибутку і збитків проекту за весь період планування, тис. 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</si>
</sst>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₴"/>
    <numFmt numFmtId="165" formatCode="#,##0.0"/>
    <numFmt numFmtId="166" formatCode="0.0"/>
    <numFmt numFmtId="167" formatCode="#,##0.00_₴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202020"/>
      <name val="Arial"/>
      <family val="2"/>
      <charset val="204"/>
    </font>
    <font>
      <b/>
      <i/>
      <sz val="10"/>
      <color rgb="FF20202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b/>
      <sz val="10"/>
      <color rgb="FFFF0000"/>
      <name val="Courier New"/>
      <family val="3"/>
      <charset val="204"/>
    </font>
    <font>
      <b/>
      <sz val="10"/>
      <color rgb="FF202020"/>
      <name val="Courier New"/>
      <family val="3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4" fontId="0" fillId="2" borderId="0" xfId="0" applyNumberFormat="1" applyFill="1" applyBorder="1"/>
    <xf numFmtId="0" fontId="2" fillId="0" borderId="1" xfId="0" applyFont="1" applyBorder="1"/>
    <xf numFmtId="0" fontId="0" fillId="0" borderId="0" xfId="0" applyFill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2" borderId="1" xfId="0" applyNumberFormat="1" applyFont="1" applyFill="1" applyBorder="1"/>
    <xf numFmtId="0" fontId="5" fillId="0" borderId="0" xfId="0" applyFont="1"/>
    <xf numFmtId="164" fontId="2" fillId="0" borderId="1" xfId="0" applyNumberFormat="1" applyFont="1" applyBorder="1"/>
    <xf numFmtId="164" fontId="2" fillId="3" borderId="1" xfId="0" applyNumberFormat="1" applyFont="1" applyFill="1" applyBorder="1"/>
    <xf numFmtId="164" fontId="4" fillId="3" borderId="1" xfId="0" applyNumberFormat="1" applyFont="1" applyFill="1" applyBorder="1"/>
    <xf numFmtId="164" fontId="2" fillId="0" borderId="1" xfId="0" applyNumberFormat="1" applyFont="1" applyBorder="1" applyAlignment="1">
      <alignment horizontal="center"/>
    </xf>
    <xf numFmtId="0" fontId="4" fillId="3" borderId="5" xfId="0" applyFont="1" applyFill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5" fillId="0" borderId="8" xfId="0" applyFont="1" applyBorder="1"/>
    <xf numFmtId="164" fontId="5" fillId="0" borderId="8" xfId="0" applyNumberFormat="1" applyFont="1" applyBorder="1"/>
    <xf numFmtId="0" fontId="5" fillId="0" borderId="9" xfId="0" applyFont="1" applyBorder="1"/>
    <xf numFmtId="0" fontId="5" fillId="0" borderId="0" xfId="0" applyFont="1" applyBorder="1"/>
    <xf numFmtId="164" fontId="5" fillId="0" borderId="0" xfId="0" applyNumberFormat="1" applyFont="1" applyBorder="1"/>
    <xf numFmtId="0" fontId="9" fillId="3" borderId="5" xfId="0" applyFont="1" applyFill="1" applyBorder="1"/>
    <xf numFmtId="164" fontId="9" fillId="3" borderId="1" xfId="0" applyNumberFormat="1" applyFont="1" applyFill="1" applyBorder="1"/>
    <xf numFmtId="0" fontId="8" fillId="0" borderId="5" xfId="0" applyFont="1" applyBorder="1"/>
    <xf numFmtId="0" fontId="2" fillId="0" borderId="6" xfId="0" applyFont="1" applyBorder="1" applyAlignment="1">
      <alignment horizontal="right"/>
    </xf>
    <xf numFmtId="164" fontId="2" fillId="2" borderId="6" xfId="0" applyNumberFormat="1" applyFont="1" applyFill="1" applyBorder="1"/>
    <xf numFmtId="0" fontId="3" fillId="2" borderId="7" xfId="0" applyFont="1" applyFill="1" applyBorder="1" applyAlignment="1">
      <alignment vertical="top" wrapText="1"/>
    </xf>
    <xf numFmtId="164" fontId="2" fillId="2" borderId="8" xfId="0" applyNumberFormat="1" applyFont="1" applyFill="1" applyBorder="1"/>
    <xf numFmtId="0" fontId="2" fillId="2" borderId="9" xfId="0" applyFont="1" applyFill="1" applyBorder="1"/>
    <xf numFmtId="0" fontId="4" fillId="3" borderId="10" xfId="0" applyFont="1" applyFill="1" applyBorder="1"/>
    <xf numFmtId="164" fontId="2" fillId="2" borderId="11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4" fillId="0" borderId="13" xfId="0" applyFont="1" applyBorder="1"/>
    <xf numFmtId="0" fontId="2" fillId="2" borderId="1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3" borderId="5" xfId="0" applyFont="1" applyFill="1" applyBorder="1"/>
    <xf numFmtId="0" fontId="5" fillId="0" borderId="7" xfId="0" applyFont="1" applyBorder="1"/>
    <xf numFmtId="165" fontId="5" fillId="0" borderId="8" xfId="0" applyNumberFormat="1" applyFont="1" applyBorder="1"/>
    <xf numFmtId="0" fontId="12" fillId="3" borderId="5" xfId="0" applyFont="1" applyFill="1" applyBorder="1"/>
    <xf numFmtId="164" fontId="13" fillId="3" borderId="1" xfId="0" applyNumberFormat="1" applyFont="1" applyFill="1" applyBorder="1"/>
    <xf numFmtId="164" fontId="12" fillId="3" borderId="1" xfId="0" applyNumberFormat="1" applyFont="1" applyFill="1" applyBorder="1"/>
    <xf numFmtId="0" fontId="2" fillId="2" borderId="5" xfId="0" applyFont="1" applyFill="1" applyBorder="1"/>
    <xf numFmtId="0" fontId="14" fillId="3" borderId="5" xfId="0" applyFont="1" applyFill="1" applyBorder="1"/>
    <xf numFmtId="0" fontId="15" fillId="3" borderId="1" xfId="0" applyFont="1" applyFill="1" applyBorder="1"/>
    <xf numFmtId="164" fontId="15" fillId="3" borderId="1" xfId="0" applyNumberFormat="1" applyFont="1" applyFill="1" applyBorder="1"/>
    <xf numFmtId="0" fontId="14" fillId="3" borderId="10" xfId="0" applyFont="1" applyFill="1" applyBorder="1"/>
    <xf numFmtId="0" fontId="13" fillId="3" borderId="11" xfId="0" applyFont="1" applyFill="1" applyBorder="1"/>
    <xf numFmtId="164" fontId="12" fillId="3" borderId="11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right"/>
    </xf>
    <xf numFmtId="164" fontId="9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164" fontId="2" fillId="0" borderId="9" xfId="0" applyNumberFormat="1" applyFont="1" applyBorder="1"/>
    <xf numFmtId="0" fontId="17" fillId="0" borderId="0" xfId="0" applyFont="1" applyBorder="1"/>
    <xf numFmtId="164" fontId="2" fillId="0" borderId="0" xfId="0" applyNumberFormat="1" applyFont="1" applyBorder="1"/>
    <xf numFmtId="0" fontId="2" fillId="2" borderId="0" xfId="0" applyFont="1" applyFill="1" applyBorder="1"/>
    <xf numFmtId="0" fontId="9" fillId="2" borderId="2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4" fillId="0" borderId="15" xfId="0" applyFont="1" applyBorder="1" applyAlignment="1">
      <alignment horizontal="center"/>
    </xf>
    <xf numFmtId="0" fontId="4" fillId="0" borderId="18" xfId="0" applyFont="1" applyBorder="1"/>
    <xf numFmtId="0" fontId="2" fillId="0" borderId="7" xfId="0" applyFont="1" applyBorder="1"/>
    <xf numFmtId="0" fontId="4" fillId="0" borderId="0" xfId="0" applyFont="1" applyAlignment="1"/>
    <xf numFmtId="0" fontId="4" fillId="0" borderId="0" xfId="0" applyFont="1" applyBorder="1"/>
    <xf numFmtId="166" fontId="2" fillId="0" borderId="0" xfId="0" applyNumberFormat="1" applyFont="1" applyBorder="1"/>
    <xf numFmtId="0" fontId="19" fillId="0" borderId="0" xfId="0" applyFont="1" applyBorder="1"/>
    <xf numFmtId="0" fontId="18" fillId="0" borderId="0" xfId="0" applyFont="1" applyBorder="1"/>
    <xf numFmtId="166" fontId="19" fillId="0" borderId="0" xfId="0" applyNumberFormat="1" applyFont="1" applyBorder="1"/>
    <xf numFmtId="0" fontId="4" fillId="0" borderId="2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/>
    <xf numFmtId="0" fontId="19" fillId="0" borderId="13" xfId="0" applyFont="1" applyBorder="1" applyAlignment="1">
      <alignment horizontal="center" vertical="center" wrapText="1"/>
    </xf>
    <xf numFmtId="166" fontId="19" fillId="0" borderId="14" xfId="0" applyNumberFormat="1" applyFont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9" fontId="2" fillId="0" borderId="11" xfId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 wrapText="1"/>
    </xf>
    <xf numFmtId="9" fontId="2" fillId="0" borderId="8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166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9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21" xfId="0" applyFont="1" applyBorder="1"/>
    <xf numFmtId="164" fontId="2" fillId="0" borderId="4" xfId="0" applyNumberFormat="1" applyFont="1" applyBorder="1"/>
    <xf numFmtId="164" fontId="2" fillId="0" borderId="19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14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/>
    <xf numFmtId="164" fontId="9" fillId="0" borderId="1" xfId="0" applyNumberFormat="1" applyFont="1" applyBorder="1"/>
    <xf numFmtId="0" fontId="4" fillId="3" borderId="0" xfId="0" applyFont="1" applyFill="1"/>
    <xf numFmtId="0" fontId="2" fillId="0" borderId="25" xfId="0" applyFont="1" applyBorder="1"/>
    <xf numFmtId="0" fontId="4" fillId="3" borderId="1" xfId="0" applyFont="1" applyFill="1" applyBorder="1"/>
    <xf numFmtId="0" fontId="9" fillId="0" borderId="1" xfId="0" applyFont="1" applyBorder="1"/>
    <xf numFmtId="164" fontId="12" fillId="3" borderId="1" xfId="0" applyNumberFormat="1" applyFont="1" applyFill="1" applyBorder="1" applyAlignment="1">
      <alignment horizontal="right"/>
    </xf>
    <xf numFmtId="164" fontId="22" fillId="0" borderId="6" xfId="0" applyNumberFormat="1" applyFont="1" applyBorder="1"/>
    <xf numFmtId="0" fontId="23" fillId="0" borderId="0" xfId="0" applyFont="1"/>
    <xf numFmtId="0" fontId="4" fillId="0" borderId="0" xfId="0" applyFont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4" fillId="0" borderId="26" xfId="0" applyFont="1" applyBorder="1"/>
    <xf numFmtId="0" fontId="2" fillId="2" borderId="27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right"/>
    </xf>
    <xf numFmtId="0" fontId="2" fillId="0" borderId="6" xfId="0" applyFont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2" borderId="6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0" fontId="4" fillId="3" borderId="2" xfId="0" applyFont="1" applyFill="1" applyBorder="1"/>
    <xf numFmtId="164" fontId="2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vertical="top" wrapText="1"/>
    </xf>
    <xf numFmtId="164" fontId="2" fillId="2" borderId="0" xfId="0" applyNumberFormat="1" applyFont="1" applyFill="1" applyBorder="1"/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12" fillId="2" borderId="8" xfId="0" applyNumberFormat="1" applyFont="1" applyFill="1" applyBorder="1"/>
    <xf numFmtId="164" fontId="4" fillId="0" borderId="0" xfId="0" applyNumberFormat="1" applyFont="1" applyBorder="1"/>
    <xf numFmtId="167" fontId="2" fillId="0" borderId="11" xfId="0" applyNumberFormat="1" applyFont="1" applyBorder="1"/>
    <xf numFmtId="167" fontId="2" fillId="0" borderId="1" xfId="0" applyNumberFormat="1" applyFont="1" applyBorder="1"/>
    <xf numFmtId="167" fontId="2" fillId="0" borderId="22" xfId="0" applyNumberFormat="1" applyFont="1" applyBorder="1"/>
    <xf numFmtId="9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9" fontId="9" fillId="0" borderId="29" xfId="0" applyNumberFormat="1" applyFont="1" applyBorder="1" applyAlignment="1">
      <alignment horizontal="center"/>
    </xf>
    <xf numFmtId="9" fontId="9" fillId="0" borderId="30" xfId="0" applyNumberFormat="1" applyFont="1" applyBorder="1" applyAlignment="1">
      <alignment horizontal="center"/>
    </xf>
    <xf numFmtId="9" fontId="9" fillId="0" borderId="31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 i="1">
                <a:latin typeface="Arial" panose="020B0604020202020204" pitchFamily="34" charset="0"/>
                <a:cs typeface="Arial" panose="020B0604020202020204" pitchFamily="34" charset="0"/>
              </a:rPr>
              <a:t>Аналіз чутливості </a:t>
            </a:r>
            <a:r>
              <a:rPr lang="en-US" sz="1200" b="1" i="1">
                <a:latin typeface="Arial" panose="020B0604020202020204" pitchFamily="34" charset="0"/>
                <a:cs typeface="Arial" panose="020B0604020202020204" pitchFamily="34" charset="0"/>
              </a:rPr>
              <a:t>NPV </a:t>
            </a:r>
            <a:r>
              <a:rPr lang="ru-RU" sz="1200" b="1" i="1">
                <a:latin typeface="Arial" panose="020B0604020202020204" pitchFamily="34" charset="0"/>
                <a:cs typeface="Arial" panose="020B0604020202020204" pitchFamily="34" charset="0"/>
              </a:rPr>
              <a:t>проекту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334245494132713E-2"/>
          <c:y val="6.5217527707996145E-2"/>
          <c:w val="0.94686074032263023"/>
          <c:h val="0.85326031497669985"/>
        </c:manualLayout>
      </c:layout>
      <c:scatterChart>
        <c:scatterStyle val="smoothMarker"/>
        <c:varyColors val="0"/>
        <c:ser>
          <c:idx val="0"/>
          <c:order val="0"/>
          <c:tx>
            <c:v>зміна ціни реалізації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'Аналіз чутливості проекту'!$B$6:$J$6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xVal>
          <c:yVal>
            <c:numRef>
              <c:f>'Аналіз чутливості проекту'!$B$10:$J$10</c:f>
              <c:numCache>
                <c:formatCode>0%</c:formatCode>
                <c:ptCount val="9"/>
                <c:pt idx="0">
                  <c:v>-3.8106482291174144</c:v>
                </c:pt>
                <c:pt idx="1">
                  <c:v>-2.8579876858415769</c:v>
                </c:pt>
                <c:pt idx="2">
                  <c:v>-1.9053271425657385</c:v>
                </c:pt>
                <c:pt idx="3">
                  <c:v>-0.95266659928990227</c:v>
                </c:pt>
                <c:pt idx="4">
                  <c:v>0</c:v>
                </c:pt>
                <c:pt idx="5">
                  <c:v>0.95265448726177182</c:v>
                </c:pt>
                <c:pt idx="6">
                  <c:v>1.9053150305376125</c:v>
                </c:pt>
                <c:pt idx="7">
                  <c:v>2.8579755738134449</c:v>
                </c:pt>
                <c:pt idx="8">
                  <c:v>3.8106361170892842</c:v>
                </c:pt>
              </c:numCache>
            </c:numRef>
          </c:yVal>
          <c:smooth val="1"/>
        </c:ser>
        <c:ser>
          <c:idx val="1"/>
          <c:order val="1"/>
          <c:tx>
            <c:v>зміна ціни на газ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'Аналіз чутливості проекту'!$B$6:$J$6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xVal>
          <c:yVal>
            <c:numRef>
              <c:f>'Аналіз чутливості проекту'!$B$18:$J$18</c:f>
              <c:numCache>
                <c:formatCode>0%</c:formatCode>
                <c:ptCount val="9"/>
                <c:pt idx="0">
                  <c:v>0.10503461644513573</c:v>
                </c:pt>
                <c:pt idx="1">
                  <c:v>7.8774448330336366E-2</c:v>
                </c:pt>
                <c:pt idx="2">
                  <c:v>5.2514280215533476E-2</c:v>
                </c:pt>
                <c:pt idx="3">
                  <c:v>2.6254112100729098E-2</c:v>
                </c:pt>
                <c:pt idx="4">
                  <c:v>0</c:v>
                </c:pt>
                <c:pt idx="5">
                  <c:v>-2.6266224128870735E-2</c:v>
                </c:pt>
                <c:pt idx="6">
                  <c:v>-5.2526392243673441E-2</c:v>
                </c:pt>
                <c:pt idx="7">
                  <c:v>-7.8786560358473728E-2</c:v>
                </c:pt>
                <c:pt idx="8">
                  <c:v>-0.10504672847327141</c:v>
                </c:pt>
              </c:numCache>
            </c:numRef>
          </c:yVal>
          <c:smooth val="1"/>
        </c:ser>
        <c:ser>
          <c:idx val="2"/>
          <c:order val="2"/>
          <c:tx>
            <c:v>зміна ціни на сировину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'Аналіз чутливості проекту'!$B$6:$J$6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xVal>
          <c:yVal>
            <c:numRef>
              <c:f>'Аналіз чутливості проекту'!$B$26:$J$26</c:f>
              <c:numCache>
                <c:formatCode>0%</c:formatCode>
                <c:ptCount val="9"/>
                <c:pt idx="0">
                  <c:v>2.4509429680340227</c:v>
                </c:pt>
                <c:pt idx="1">
                  <c:v>1.8382057120220014</c:v>
                </c:pt>
                <c:pt idx="2">
                  <c:v>1.2254684560099751</c:v>
                </c:pt>
                <c:pt idx="3">
                  <c:v>0.61273119999795334</c:v>
                </c:pt>
                <c:pt idx="4">
                  <c:v>0</c:v>
                </c:pt>
                <c:pt idx="5">
                  <c:v>-0.612743312026095</c:v>
                </c:pt>
                <c:pt idx="6">
                  <c:v>-1.2254805680381189</c:v>
                </c:pt>
                <c:pt idx="7">
                  <c:v>-1.8382178240501374</c:v>
                </c:pt>
                <c:pt idx="8">
                  <c:v>-2.4509550800621662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77672"/>
        <c:axId val="309078064"/>
      </c:scatterChart>
      <c:valAx>
        <c:axId val="309077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078064"/>
        <c:crosses val="autoZero"/>
        <c:crossBetween val="midCat"/>
      </c:valAx>
      <c:valAx>
        <c:axId val="3090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077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3476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abSelected="1" zoomScale="75" zoomScaleNormal="75" workbookViewId="0">
      <selection activeCell="A78" sqref="A78:J78"/>
    </sheetView>
  </sheetViews>
  <sheetFormatPr defaultRowHeight="14.25" x14ac:dyDescent="0.45"/>
  <cols>
    <col min="1" max="1" width="46.6640625" bestFit="1" customWidth="1"/>
    <col min="2" max="2" width="14.06640625" customWidth="1"/>
    <col min="3" max="3" width="10.9296875" bestFit="1" customWidth="1"/>
    <col min="4" max="4" width="9.53125" customWidth="1"/>
    <col min="5" max="7" width="9.53125" bestFit="1" customWidth="1"/>
    <col min="8" max="8" width="9.796875" bestFit="1" customWidth="1"/>
    <col min="9" max="9" width="10.9296875" bestFit="1" customWidth="1"/>
    <col min="10" max="10" width="9.796875" bestFit="1" customWidth="1"/>
  </cols>
  <sheetData>
    <row r="1" spans="1:10" ht="15" x14ac:dyDescent="0.45">
      <c r="A1" s="170" t="s">
        <v>99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x14ac:dyDescent="0.4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x14ac:dyDescent="0.45">
      <c r="A4" s="1"/>
      <c r="B4" s="1"/>
      <c r="C4" s="1" t="s">
        <v>79</v>
      </c>
    </row>
    <row r="5" spans="1:10" ht="14.65" thickBot="1" x14ac:dyDescent="0.5">
      <c r="A5" s="1"/>
      <c r="B5" s="1"/>
      <c r="C5" s="1"/>
    </row>
    <row r="6" spans="1:10" ht="26.65" thickBot="1" x14ac:dyDescent="0.5">
      <c r="A6" s="90" t="s">
        <v>65</v>
      </c>
      <c r="B6" s="78" t="s">
        <v>66</v>
      </c>
      <c r="C6" s="78" t="s">
        <v>67</v>
      </c>
    </row>
    <row r="7" spans="1:10" x14ac:dyDescent="0.45">
      <c r="A7" s="87" t="s">
        <v>68</v>
      </c>
      <c r="B7" s="88" t="s">
        <v>69</v>
      </c>
      <c r="C7" s="89" t="s">
        <v>70</v>
      </c>
    </row>
    <row r="8" spans="1:10" x14ac:dyDescent="0.45">
      <c r="A8" s="81" t="s">
        <v>71</v>
      </c>
      <c r="B8" s="79" t="s">
        <v>72</v>
      </c>
      <c r="C8" s="82">
        <v>7</v>
      </c>
    </row>
    <row r="9" spans="1:10" x14ac:dyDescent="0.45">
      <c r="A9" s="81" t="s">
        <v>78</v>
      </c>
      <c r="B9" s="79" t="s">
        <v>76</v>
      </c>
      <c r="C9" s="82">
        <v>32.65</v>
      </c>
    </row>
    <row r="10" spans="1:10" ht="14.35" customHeight="1" x14ac:dyDescent="0.45">
      <c r="A10" s="81" t="s">
        <v>73</v>
      </c>
      <c r="B10" s="80" t="s">
        <v>77</v>
      </c>
      <c r="C10" s="82">
        <v>47.67</v>
      </c>
    </row>
    <row r="11" spans="1:10" x14ac:dyDescent="0.45">
      <c r="A11" s="81" t="s">
        <v>74</v>
      </c>
      <c r="B11" s="79" t="s">
        <v>59</v>
      </c>
      <c r="C11" s="83">
        <f>C10*12*C8*C9</f>
        <v>130739.74199999998</v>
      </c>
    </row>
    <row r="12" spans="1:10" ht="14.65" thickBot="1" x14ac:dyDescent="0.5">
      <c r="A12" s="84" t="s">
        <v>75</v>
      </c>
      <c r="B12" s="85" t="s">
        <v>59</v>
      </c>
      <c r="C12" s="86">
        <v>6500</v>
      </c>
    </row>
    <row r="14" spans="1:10" x14ac:dyDescent="0.45">
      <c r="A14" s="1"/>
      <c r="B14" s="1"/>
      <c r="C14" s="1" t="s">
        <v>83</v>
      </c>
      <c r="D14" s="1"/>
    </row>
    <row r="15" spans="1:10" ht="14.65" thickBot="1" x14ac:dyDescent="0.5">
      <c r="A15" s="173" t="s">
        <v>60</v>
      </c>
      <c r="B15" s="173"/>
      <c r="C15" s="173"/>
      <c r="D15" s="72"/>
    </row>
    <row r="16" spans="1:10" ht="14.65" thickBot="1" x14ac:dyDescent="0.5">
      <c r="A16" s="39" t="s">
        <v>64</v>
      </c>
      <c r="B16" s="69" t="s">
        <v>56</v>
      </c>
      <c r="C16" s="67"/>
      <c r="D16" s="67"/>
    </row>
    <row r="17" spans="1:4" x14ac:dyDescent="0.45">
      <c r="A17" s="68" t="s">
        <v>61</v>
      </c>
      <c r="B17" s="122">
        <v>432</v>
      </c>
      <c r="C17" s="1"/>
      <c r="D17" s="1"/>
    </row>
    <row r="18" spans="1:4" x14ac:dyDescent="0.45">
      <c r="A18" s="16" t="s">
        <v>62</v>
      </c>
      <c r="B18" s="17">
        <v>96</v>
      </c>
      <c r="C18" s="1"/>
      <c r="D18" s="1"/>
    </row>
    <row r="19" spans="1:4" ht="14.65" thickBot="1" x14ac:dyDescent="0.5">
      <c r="A19" s="71" t="s">
        <v>63</v>
      </c>
      <c r="B19" s="61">
        <v>1327.2</v>
      </c>
      <c r="C19" s="1"/>
      <c r="D19" s="1"/>
    </row>
    <row r="20" spans="1:4" ht="14.65" thickBot="1" x14ac:dyDescent="0.5">
      <c r="A20" s="70" t="s">
        <v>54</v>
      </c>
      <c r="B20" s="123">
        <f>SUM(B17:B19)</f>
        <v>1855.2</v>
      </c>
      <c r="C20" s="1"/>
      <c r="D20" s="1"/>
    </row>
    <row r="21" spans="1:4" x14ac:dyDescent="0.45">
      <c r="A21" s="73"/>
      <c r="B21" s="74"/>
      <c r="C21" s="1"/>
      <c r="D21" s="1"/>
    </row>
    <row r="22" spans="1:4" x14ac:dyDescent="0.45">
      <c r="A22" s="1"/>
      <c r="B22" s="1"/>
      <c r="C22" s="1" t="s">
        <v>84</v>
      </c>
      <c r="D22" s="1"/>
    </row>
    <row r="23" spans="1:4" ht="14.65" thickBot="1" x14ac:dyDescent="0.5">
      <c r="A23" s="173" t="s">
        <v>49</v>
      </c>
      <c r="B23" s="173"/>
      <c r="C23" s="173"/>
      <c r="D23" s="173"/>
    </row>
    <row r="24" spans="1:4" ht="39.75" thickBot="1" x14ac:dyDescent="0.5">
      <c r="A24" s="118" t="s">
        <v>55</v>
      </c>
      <c r="B24" s="119" t="s">
        <v>58</v>
      </c>
      <c r="C24" s="119" t="s">
        <v>57</v>
      </c>
      <c r="D24" s="120" t="s">
        <v>56</v>
      </c>
    </row>
    <row r="25" spans="1:4" x14ac:dyDescent="0.45">
      <c r="A25" s="91" t="s">
        <v>50</v>
      </c>
      <c r="B25" s="124">
        <v>21</v>
      </c>
      <c r="C25" s="124">
        <f>B25*$C$10</f>
        <v>1001.07</v>
      </c>
      <c r="D25" s="125">
        <f>C25*12</f>
        <v>12012.84</v>
      </c>
    </row>
    <row r="26" spans="1:4" x14ac:dyDescent="0.45">
      <c r="A26" s="16" t="s">
        <v>51</v>
      </c>
      <c r="B26" s="11">
        <v>0.9</v>
      </c>
      <c r="C26" s="124">
        <f t="shared" ref="C26:C28" si="0">B26*$C$10</f>
        <v>42.903000000000006</v>
      </c>
      <c r="D26" s="17">
        <f t="shared" ref="D26:D29" si="1">C26*12</f>
        <v>514.83600000000001</v>
      </c>
    </row>
    <row r="27" spans="1:4" x14ac:dyDescent="0.45">
      <c r="A27" s="16" t="s">
        <v>52</v>
      </c>
      <c r="B27" s="11">
        <v>0.09</v>
      </c>
      <c r="C27" s="124">
        <f t="shared" si="0"/>
        <v>4.2903000000000002</v>
      </c>
      <c r="D27" s="17">
        <f t="shared" si="1"/>
        <v>51.483600000000003</v>
      </c>
    </row>
    <row r="28" spans="1:4" ht="14.65" thickBot="1" x14ac:dyDescent="0.5">
      <c r="A28" s="121" t="s">
        <v>53</v>
      </c>
      <c r="B28" s="126">
        <v>0.3</v>
      </c>
      <c r="C28" s="127">
        <f t="shared" si="0"/>
        <v>14.301</v>
      </c>
      <c r="D28" s="128">
        <f t="shared" si="1"/>
        <v>171.61199999999999</v>
      </c>
    </row>
    <row r="29" spans="1:4" ht="14.65" thickBot="1" x14ac:dyDescent="0.5">
      <c r="A29" s="35" t="s">
        <v>54</v>
      </c>
      <c r="B29" s="129"/>
      <c r="C29" s="130">
        <f>SUM(C25:C28)</f>
        <v>1062.5642999999998</v>
      </c>
      <c r="D29" s="131">
        <f t="shared" si="1"/>
        <v>12750.771599999996</v>
      </c>
    </row>
    <row r="30" spans="1:4" x14ac:dyDescent="0.45">
      <c r="A30" s="75"/>
      <c r="B30" s="76"/>
      <c r="C30" s="77"/>
      <c r="D30" s="77"/>
    </row>
    <row r="31" spans="1:4" x14ac:dyDescent="0.45">
      <c r="A31" s="75"/>
      <c r="B31" s="76"/>
      <c r="C31" s="74" t="s">
        <v>85</v>
      </c>
      <c r="D31" s="77"/>
    </row>
    <row r="32" spans="1:4" ht="14.65" thickBot="1" x14ac:dyDescent="0.5">
      <c r="A32" s="174" t="s">
        <v>87</v>
      </c>
      <c r="B32" s="174"/>
      <c r="C32" s="174"/>
      <c r="D32" s="174"/>
    </row>
    <row r="33" spans="1:11" ht="28.15" thickBot="1" x14ac:dyDescent="0.5">
      <c r="A33" s="92" t="s">
        <v>88</v>
      </c>
      <c r="B33" s="94" t="s">
        <v>91</v>
      </c>
      <c r="C33" s="93" t="s">
        <v>90</v>
      </c>
      <c r="D33" s="104" t="s">
        <v>89</v>
      </c>
    </row>
    <row r="34" spans="1:11" ht="25.5" x14ac:dyDescent="0.45">
      <c r="A34" s="101" t="s">
        <v>92</v>
      </c>
      <c r="B34" s="96" t="s">
        <v>95</v>
      </c>
      <c r="C34" s="95">
        <v>0.18</v>
      </c>
      <c r="D34" s="105">
        <f>J54</f>
        <v>2740.4596800000022</v>
      </c>
    </row>
    <row r="35" spans="1:11" x14ac:dyDescent="0.45">
      <c r="A35" s="102" t="s">
        <v>93</v>
      </c>
      <c r="B35" s="99" t="s">
        <v>96</v>
      </c>
      <c r="C35" s="98">
        <v>0.2</v>
      </c>
      <c r="D35" s="106">
        <f>J49</f>
        <v>6914.0568000000039</v>
      </c>
    </row>
    <row r="36" spans="1:11" ht="25.5" customHeight="1" thickBot="1" x14ac:dyDescent="0.5">
      <c r="A36" s="103" t="s">
        <v>94</v>
      </c>
      <c r="B36" s="100" t="s">
        <v>97</v>
      </c>
      <c r="C36" s="97">
        <v>0.22</v>
      </c>
      <c r="D36" s="107">
        <f>J50</f>
        <v>2857.0079999999998</v>
      </c>
    </row>
    <row r="37" spans="1:11" x14ac:dyDescent="0.45">
      <c r="A37" s="75"/>
      <c r="B37" s="76"/>
      <c r="C37" s="77"/>
      <c r="D37" s="77"/>
    </row>
    <row r="38" spans="1:11" x14ac:dyDescent="0.45">
      <c r="I38" s="1" t="s">
        <v>86</v>
      </c>
    </row>
    <row r="39" spans="1:11" ht="14.65" thickBot="1" x14ac:dyDescent="0.5">
      <c r="A39" s="171" t="s">
        <v>46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1" ht="14.65" thickBot="1" x14ac:dyDescent="0.5">
      <c r="A40" s="35" t="s">
        <v>17</v>
      </c>
      <c r="B40" s="36"/>
      <c r="C40" s="37" t="s">
        <v>33</v>
      </c>
      <c r="D40" s="37" t="s">
        <v>34</v>
      </c>
      <c r="E40" s="37" t="s">
        <v>35</v>
      </c>
      <c r="F40" s="37" t="s">
        <v>36</v>
      </c>
      <c r="G40" s="37" t="s">
        <v>37</v>
      </c>
      <c r="H40" s="37" t="s">
        <v>38</v>
      </c>
      <c r="I40" s="37" t="s">
        <v>39</v>
      </c>
      <c r="J40" s="38"/>
      <c r="K40" s="3"/>
    </row>
    <row r="41" spans="1:11" x14ac:dyDescent="0.45">
      <c r="A41" s="32" t="s">
        <v>10</v>
      </c>
      <c r="B41" s="33"/>
      <c r="C41" s="33"/>
      <c r="D41" s="33"/>
      <c r="E41" s="33"/>
      <c r="F41" s="33"/>
      <c r="G41" s="33"/>
      <c r="H41" s="33"/>
      <c r="I41" s="33"/>
      <c r="J41" s="34"/>
      <c r="K41" s="3"/>
    </row>
    <row r="42" spans="1:11" x14ac:dyDescent="0.45">
      <c r="A42" s="16" t="s">
        <v>23</v>
      </c>
      <c r="B42" s="11"/>
      <c r="C42" s="11">
        <f>$C$10*12*$C$9</f>
        <v>18677.106</v>
      </c>
      <c r="D42" s="11">
        <f t="shared" ref="D42:I42" si="2">$C$10*12*$C$9</f>
        <v>18677.106</v>
      </c>
      <c r="E42" s="11">
        <f t="shared" si="2"/>
        <v>18677.106</v>
      </c>
      <c r="F42" s="11">
        <f t="shared" si="2"/>
        <v>18677.106</v>
      </c>
      <c r="G42" s="11">
        <f t="shared" si="2"/>
        <v>18677.106</v>
      </c>
      <c r="H42" s="11">
        <f t="shared" si="2"/>
        <v>18677.106</v>
      </c>
      <c r="I42" s="11">
        <f t="shared" si="2"/>
        <v>18677.106</v>
      </c>
      <c r="J42" s="17">
        <f>SUM(C42:I42)</f>
        <v>130739.742</v>
      </c>
    </row>
    <row r="43" spans="1:11" x14ac:dyDescent="0.45">
      <c r="A43" s="44" t="s">
        <v>9</v>
      </c>
      <c r="B43" s="45"/>
      <c r="C43" s="46">
        <f>C42</f>
        <v>18677.106</v>
      </c>
      <c r="D43" s="46">
        <f t="shared" ref="D43:I43" si="3">D42</f>
        <v>18677.106</v>
      </c>
      <c r="E43" s="46">
        <f t="shared" si="3"/>
        <v>18677.106</v>
      </c>
      <c r="F43" s="46">
        <f t="shared" si="3"/>
        <v>18677.106</v>
      </c>
      <c r="G43" s="46">
        <f t="shared" si="3"/>
        <v>18677.106</v>
      </c>
      <c r="H43" s="46">
        <f t="shared" si="3"/>
        <v>18677.106</v>
      </c>
      <c r="I43" s="46">
        <f t="shared" si="3"/>
        <v>18677.106</v>
      </c>
      <c r="J43" s="17"/>
    </row>
    <row r="44" spans="1:11" x14ac:dyDescent="0.45">
      <c r="A44" s="15" t="s">
        <v>24</v>
      </c>
      <c r="B44" s="11"/>
      <c r="C44" s="11"/>
      <c r="D44" s="11"/>
      <c r="E44" s="11"/>
      <c r="F44" s="11"/>
      <c r="G44" s="11"/>
      <c r="H44" s="11"/>
      <c r="I44" s="11"/>
      <c r="J44" s="17"/>
    </row>
    <row r="45" spans="1:11" x14ac:dyDescent="0.45">
      <c r="A45" s="16" t="s">
        <v>11</v>
      </c>
      <c r="B45" s="11"/>
      <c r="C45" s="11">
        <f>$B$20</f>
        <v>1855.2</v>
      </c>
      <c r="D45" s="11">
        <f t="shared" ref="D45:I45" si="4">$B$20</f>
        <v>1855.2</v>
      </c>
      <c r="E45" s="11">
        <f t="shared" si="4"/>
        <v>1855.2</v>
      </c>
      <c r="F45" s="11">
        <f t="shared" si="4"/>
        <v>1855.2</v>
      </c>
      <c r="G45" s="11">
        <f t="shared" si="4"/>
        <v>1855.2</v>
      </c>
      <c r="H45" s="11">
        <f t="shared" si="4"/>
        <v>1855.2</v>
      </c>
      <c r="I45" s="11">
        <f t="shared" si="4"/>
        <v>1855.2</v>
      </c>
      <c r="J45" s="17">
        <f>SUM(C45:I45)</f>
        <v>12986.400000000001</v>
      </c>
    </row>
    <row r="46" spans="1:11" x14ac:dyDescent="0.45">
      <c r="A46" s="16" t="s">
        <v>12</v>
      </c>
      <c r="B46" s="11"/>
      <c r="C46" s="11">
        <f>$D$29</f>
        <v>12750.771599999996</v>
      </c>
      <c r="D46" s="11">
        <f t="shared" ref="D46:I46" si="5">$D$29</f>
        <v>12750.771599999996</v>
      </c>
      <c r="E46" s="11">
        <f t="shared" si="5"/>
        <v>12750.771599999996</v>
      </c>
      <c r="F46" s="11">
        <f t="shared" si="5"/>
        <v>12750.771599999996</v>
      </c>
      <c r="G46" s="11">
        <f t="shared" si="5"/>
        <v>12750.771599999996</v>
      </c>
      <c r="H46" s="11">
        <f t="shared" si="5"/>
        <v>12750.771599999996</v>
      </c>
      <c r="I46" s="11">
        <f t="shared" si="5"/>
        <v>12750.771599999996</v>
      </c>
      <c r="J46" s="17">
        <f>SUM(C46:I46)</f>
        <v>89255.401199999964</v>
      </c>
    </row>
    <row r="47" spans="1:11" x14ac:dyDescent="0.45">
      <c r="A47" s="15" t="s">
        <v>100</v>
      </c>
      <c r="B47" s="12"/>
      <c r="C47" s="13">
        <f>C45+C46</f>
        <v>14605.971599999997</v>
      </c>
      <c r="D47" s="13">
        <f t="shared" ref="D47:I47" si="6">D45+D46</f>
        <v>14605.971599999997</v>
      </c>
      <c r="E47" s="13">
        <f t="shared" si="6"/>
        <v>14605.971599999997</v>
      </c>
      <c r="F47" s="13">
        <f t="shared" si="6"/>
        <v>14605.971599999997</v>
      </c>
      <c r="G47" s="13">
        <f t="shared" si="6"/>
        <v>14605.971599999997</v>
      </c>
      <c r="H47" s="13">
        <f t="shared" si="6"/>
        <v>14605.971599999997</v>
      </c>
      <c r="I47" s="13">
        <f t="shared" si="6"/>
        <v>14605.971599999997</v>
      </c>
      <c r="J47" s="17"/>
    </row>
    <row r="48" spans="1:11" x14ac:dyDescent="0.4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7"/>
    </row>
    <row r="49" spans="1:10" s="6" customFormat="1" x14ac:dyDescent="0.45">
      <c r="A49" s="47" t="s">
        <v>32</v>
      </c>
      <c r="B49" s="9"/>
      <c r="C49" s="9">
        <f>(C43-C46)/6</f>
        <v>987.72240000000056</v>
      </c>
      <c r="D49" s="9">
        <f t="shared" ref="D49:I49" si="7">(D43-D46)/6</f>
        <v>987.72240000000056</v>
      </c>
      <c r="E49" s="9">
        <f t="shared" si="7"/>
        <v>987.72240000000056</v>
      </c>
      <c r="F49" s="9">
        <f t="shared" si="7"/>
        <v>987.72240000000056</v>
      </c>
      <c r="G49" s="9">
        <f t="shared" si="7"/>
        <v>987.72240000000056</v>
      </c>
      <c r="H49" s="9">
        <f t="shared" si="7"/>
        <v>987.72240000000056</v>
      </c>
      <c r="I49" s="9">
        <f t="shared" si="7"/>
        <v>987.72240000000056</v>
      </c>
      <c r="J49" s="18">
        <f>SUM(C49:I49)</f>
        <v>6914.0568000000039</v>
      </c>
    </row>
    <row r="50" spans="1:10" x14ac:dyDescent="0.45">
      <c r="A50" s="16" t="s">
        <v>22</v>
      </c>
      <c r="B50" s="11"/>
      <c r="C50" s="11">
        <f>22%*C45</f>
        <v>408.14400000000001</v>
      </c>
      <c r="D50" s="11">
        <f t="shared" ref="D50:I50" si="8">22%*D45</f>
        <v>408.14400000000001</v>
      </c>
      <c r="E50" s="11">
        <f t="shared" si="8"/>
        <v>408.14400000000001</v>
      </c>
      <c r="F50" s="11">
        <f t="shared" si="8"/>
        <v>408.14400000000001</v>
      </c>
      <c r="G50" s="11">
        <f t="shared" si="8"/>
        <v>408.14400000000001</v>
      </c>
      <c r="H50" s="11">
        <f t="shared" si="8"/>
        <v>408.14400000000001</v>
      </c>
      <c r="I50" s="11">
        <f t="shared" si="8"/>
        <v>408.14400000000001</v>
      </c>
      <c r="J50" s="17">
        <f>SUM(C50:I50)</f>
        <v>2857.0079999999998</v>
      </c>
    </row>
    <row r="51" spans="1:10" x14ac:dyDescent="0.45">
      <c r="A51" s="44" t="s">
        <v>16</v>
      </c>
      <c r="B51" s="45"/>
      <c r="C51" s="140">
        <f>SUM(C47:C50)</f>
        <v>16001.837999999998</v>
      </c>
      <c r="D51" s="140">
        <f t="shared" ref="D51:I51" si="9">SUM(D47:D50)</f>
        <v>16001.837999999998</v>
      </c>
      <c r="E51" s="140">
        <f t="shared" si="9"/>
        <v>16001.837999999998</v>
      </c>
      <c r="F51" s="140">
        <f t="shared" si="9"/>
        <v>16001.837999999998</v>
      </c>
      <c r="G51" s="140">
        <f t="shared" si="9"/>
        <v>16001.837999999998</v>
      </c>
      <c r="H51" s="140">
        <f t="shared" si="9"/>
        <v>16001.837999999998</v>
      </c>
      <c r="I51" s="140">
        <f t="shared" si="9"/>
        <v>16001.837999999998</v>
      </c>
      <c r="J51" s="17"/>
    </row>
    <row r="52" spans="1:10" x14ac:dyDescent="0.45">
      <c r="A52" s="16" t="s">
        <v>20</v>
      </c>
      <c r="B52" s="11"/>
      <c r="C52" s="11">
        <v>500.3</v>
      </c>
      <c r="D52" s="11">
        <v>500.3</v>
      </c>
      <c r="E52" s="11">
        <v>500.3</v>
      </c>
      <c r="F52" s="11">
        <v>500.3</v>
      </c>
      <c r="G52" s="11">
        <v>500.3</v>
      </c>
      <c r="H52" s="11">
        <v>500.3</v>
      </c>
      <c r="I52" s="11">
        <v>500.3</v>
      </c>
      <c r="J52" s="17">
        <f>SUM(C52:I52)</f>
        <v>3502.1000000000004</v>
      </c>
    </row>
    <row r="53" spans="1:10" s="142" customFormat="1" x14ac:dyDescent="0.45">
      <c r="A53" s="139" t="s">
        <v>106</v>
      </c>
      <c r="B53" s="135"/>
      <c r="C53" s="135">
        <f>C43-C51-C52</f>
        <v>2174.9680000000017</v>
      </c>
      <c r="D53" s="135">
        <f t="shared" ref="D53:I53" si="10">D43-D51-D52</f>
        <v>2174.9680000000017</v>
      </c>
      <c r="E53" s="135">
        <f t="shared" si="10"/>
        <v>2174.9680000000017</v>
      </c>
      <c r="F53" s="135">
        <f t="shared" si="10"/>
        <v>2174.9680000000017</v>
      </c>
      <c r="G53" s="135">
        <f t="shared" si="10"/>
        <v>2174.9680000000017</v>
      </c>
      <c r="H53" s="135">
        <f t="shared" si="10"/>
        <v>2174.9680000000017</v>
      </c>
      <c r="I53" s="135">
        <f t="shared" si="10"/>
        <v>2174.9680000000017</v>
      </c>
      <c r="J53" s="141"/>
    </row>
    <row r="54" spans="1:10" x14ac:dyDescent="0.45">
      <c r="A54" s="16" t="s">
        <v>14</v>
      </c>
      <c r="B54" s="11"/>
      <c r="C54" s="11">
        <f t="shared" ref="C54:I54" si="11">18%*C53</f>
        <v>391.49424000000027</v>
      </c>
      <c r="D54" s="11">
        <f t="shared" si="11"/>
        <v>391.49424000000027</v>
      </c>
      <c r="E54" s="11">
        <f t="shared" si="11"/>
        <v>391.49424000000027</v>
      </c>
      <c r="F54" s="11">
        <f t="shared" si="11"/>
        <v>391.49424000000027</v>
      </c>
      <c r="G54" s="11">
        <f t="shared" si="11"/>
        <v>391.49424000000027</v>
      </c>
      <c r="H54" s="11">
        <f t="shared" si="11"/>
        <v>391.49424000000027</v>
      </c>
      <c r="I54" s="11">
        <f t="shared" si="11"/>
        <v>391.49424000000027</v>
      </c>
      <c r="J54" s="17">
        <f>SUM(C54:I54)</f>
        <v>2740.4596800000022</v>
      </c>
    </row>
    <row r="55" spans="1:10" x14ac:dyDescent="0.45">
      <c r="A55" s="24" t="s">
        <v>21</v>
      </c>
      <c r="B55" s="25"/>
      <c r="C55" s="25">
        <f t="shared" ref="C55:I55" si="12">C53-C54</f>
        <v>1783.4737600000014</v>
      </c>
      <c r="D55" s="25">
        <f t="shared" si="12"/>
        <v>1783.4737600000014</v>
      </c>
      <c r="E55" s="25">
        <f t="shared" si="12"/>
        <v>1783.4737600000014</v>
      </c>
      <c r="F55" s="25">
        <f t="shared" si="12"/>
        <v>1783.4737600000014</v>
      </c>
      <c r="G55" s="25">
        <f t="shared" si="12"/>
        <v>1783.4737600000014</v>
      </c>
      <c r="H55" s="25">
        <f t="shared" si="12"/>
        <v>1783.4737600000014</v>
      </c>
      <c r="I55" s="25">
        <f t="shared" si="12"/>
        <v>1783.4737600000014</v>
      </c>
      <c r="J55" s="17"/>
    </row>
    <row r="56" spans="1:10" x14ac:dyDescent="0.45">
      <c r="A56" s="16" t="s">
        <v>18</v>
      </c>
      <c r="B56" s="5"/>
      <c r="C56" s="11">
        <f>25%*C55</f>
        <v>445.86844000000036</v>
      </c>
      <c r="D56" s="11">
        <f t="shared" ref="D56:I56" si="13">25%*D55</f>
        <v>445.86844000000036</v>
      </c>
      <c r="E56" s="11">
        <f t="shared" si="13"/>
        <v>445.86844000000036</v>
      </c>
      <c r="F56" s="11">
        <f t="shared" si="13"/>
        <v>445.86844000000036</v>
      </c>
      <c r="G56" s="11">
        <f t="shared" si="13"/>
        <v>445.86844000000036</v>
      </c>
      <c r="H56" s="11">
        <f t="shared" si="13"/>
        <v>445.86844000000036</v>
      </c>
      <c r="I56" s="11">
        <f t="shared" si="13"/>
        <v>445.86844000000036</v>
      </c>
      <c r="J56" s="17">
        <f>SUM(C56:I56)</f>
        <v>3121.0790800000023</v>
      </c>
    </row>
    <row r="57" spans="1:10" x14ac:dyDescent="0.45">
      <c r="A57" s="16" t="s">
        <v>26</v>
      </c>
      <c r="B57" s="11"/>
      <c r="C57" s="14"/>
      <c r="D57" s="14"/>
      <c r="E57" s="11">
        <v>1300</v>
      </c>
      <c r="F57" s="11">
        <v>1300</v>
      </c>
      <c r="G57" s="11">
        <v>1300</v>
      </c>
      <c r="H57" s="11">
        <v>1300</v>
      </c>
      <c r="I57" s="11">
        <v>1300</v>
      </c>
      <c r="J57" s="17">
        <f>SUM(E57:I57)</f>
        <v>6500</v>
      </c>
    </row>
    <row r="58" spans="1:10" x14ac:dyDescent="0.45">
      <c r="A58" s="48" t="s">
        <v>47</v>
      </c>
      <c r="B58" s="49"/>
      <c r="C58" s="50">
        <f>C55-C56-C57+C52</f>
        <v>1837.905320000001</v>
      </c>
      <c r="D58" s="50">
        <f t="shared" ref="D58:I58" si="14">D55-D56-D57+D52</f>
        <v>1837.905320000001</v>
      </c>
      <c r="E58" s="50">
        <f t="shared" si="14"/>
        <v>537.90532000000098</v>
      </c>
      <c r="F58" s="50">
        <f t="shared" si="14"/>
        <v>537.90532000000098</v>
      </c>
      <c r="G58" s="50">
        <f t="shared" si="14"/>
        <v>537.90532000000098</v>
      </c>
      <c r="H58" s="50">
        <f t="shared" si="14"/>
        <v>537.90532000000098</v>
      </c>
      <c r="I58" s="50">
        <f t="shared" si="14"/>
        <v>537.90532000000098</v>
      </c>
      <c r="J58" s="17"/>
    </row>
    <row r="59" spans="1:10" s="10" customFormat="1" ht="14.65" thickBot="1" x14ac:dyDescent="0.5">
      <c r="A59" s="42" t="s">
        <v>43</v>
      </c>
      <c r="B59" s="19"/>
      <c r="C59" s="20">
        <f>C58</f>
        <v>1837.905320000001</v>
      </c>
      <c r="D59" s="43">
        <f>C59+D58</f>
        <v>3675.810640000002</v>
      </c>
      <c r="E59" s="43">
        <f t="shared" ref="E59:I59" si="15">D59+E58</f>
        <v>4213.7159600000032</v>
      </c>
      <c r="F59" s="43">
        <f t="shared" si="15"/>
        <v>4751.6212800000039</v>
      </c>
      <c r="G59" s="43">
        <f t="shared" si="15"/>
        <v>5289.5266000000047</v>
      </c>
      <c r="H59" s="43">
        <f t="shared" si="15"/>
        <v>5827.4319200000054</v>
      </c>
      <c r="I59" s="43">
        <f t="shared" si="15"/>
        <v>6365.3372400000062</v>
      </c>
      <c r="J59" s="21"/>
    </row>
    <row r="61" spans="1:10" s="10" customFormat="1" x14ac:dyDescent="0.45">
      <c r="A61" s="62" t="s">
        <v>48</v>
      </c>
      <c r="B61" s="22"/>
      <c r="C61" s="23"/>
      <c r="D61" s="23"/>
      <c r="E61" s="23"/>
      <c r="F61" s="23"/>
      <c r="G61" s="23"/>
      <c r="H61" s="23"/>
      <c r="I61" s="23"/>
      <c r="J61" s="22"/>
    </row>
    <row r="62" spans="1:10" s="10" customFormat="1" x14ac:dyDescent="0.45">
      <c r="A62" s="62"/>
      <c r="B62" s="22"/>
      <c r="C62" s="23"/>
      <c r="D62" s="23"/>
      <c r="E62" s="23"/>
      <c r="F62" s="23"/>
      <c r="G62" s="23"/>
      <c r="H62" s="23"/>
      <c r="I62" s="63" t="s">
        <v>110</v>
      </c>
      <c r="J62" s="22"/>
    </row>
    <row r="63" spans="1:10" s="10" customFormat="1" ht="14.65" thickBot="1" x14ac:dyDescent="0.5">
      <c r="A63" s="172" t="s">
        <v>45</v>
      </c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ht="14.65" thickBot="1" x14ac:dyDescent="0.5">
      <c r="A64" s="39" t="s">
        <v>40</v>
      </c>
      <c r="B64" s="37" t="s">
        <v>0</v>
      </c>
      <c r="C64" s="37" t="s">
        <v>1</v>
      </c>
      <c r="D64" s="37" t="s">
        <v>2</v>
      </c>
      <c r="E64" s="37" t="s">
        <v>3</v>
      </c>
      <c r="F64" s="37" t="s">
        <v>4</v>
      </c>
      <c r="G64" s="37" t="s">
        <v>5</v>
      </c>
      <c r="H64" s="37" t="s">
        <v>6</v>
      </c>
      <c r="I64" s="37" t="s">
        <v>7</v>
      </c>
      <c r="J64" s="40" t="s">
        <v>41</v>
      </c>
    </row>
    <row r="65" spans="1:11" x14ac:dyDescent="0.45">
      <c r="A65" s="51" t="s">
        <v>27</v>
      </c>
      <c r="B65" s="52"/>
      <c r="C65" s="53">
        <f t="shared" ref="C65:I65" si="16">C58</f>
        <v>1837.905320000001</v>
      </c>
      <c r="D65" s="53">
        <f t="shared" si="16"/>
        <v>1837.905320000001</v>
      </c>
      <c r="E65" s="53">
        <f t="shared" si="16"/>
        <v>537.90532000000098</v>
      </c>
      <c r="F65" s="53">
        <f t="shared" si="16"/>
        <v>537.90532000000098</v>
      </c>
      <c r="G65" s="53">
        <f t="shared" si="16"/>
        <v>537.90532000000098</v>
      </c>
      <c r="H65" s="53">
        <f t="shared" si="16"/>
        <v>537.90532000000098</v>
      </c>
      <c r="I65" s="53">
        <f t="shared" si="16"/>
        <v>537.90532000000098</v>
      </c>
      <c r="J65" s="54">
        <f>SUM(C65:I65)</f>
        <v>6365.3372400000062</v>
      </c>
    </row>
    <row r="66" spans="1:11" x14ac:dyDescent="0.45">
      <c r="A66" s="16" t="s">
        <v>26</v>
      </c>
      <c r="B66" s="5"/>
      <c r="C66" s="7"/>
      <c r="D66" s="7"/>
      <c r="E66" s="7">
        <v>1300</v>
      </c>
      <c r="F66" s="7">
        <v>1300</v>
      </c>
      <c r="G66" s="7">
        <v>1300</v>
      </c>
      <c r="H66" s="7">
        <v>1300</v>
      </c>
      <c r="I66" s="7">
        <v>1300</v>
      </c>
      <c r="J66" s="58">
        <f>SUM(E66:I66)</f>
        <v>6500</v>
      </c>
    </row>
    <row r="67" spans="1:11" x14ac:dyDescent="0.45">
      <c r="A67" s="41" t="s">
        <v>25</v>
      </c>
      <c r="B67" s="59"/>
      <c r="C67" s="60">
        <f>C65+C66</f>
        <v>1837.905320000001</v>
      </c>
      <c r="D67" s="60">
        <f t="shared" ref="D67:I67" si="17">D65+D66</f>
        <v>1837.905320000001</v>
      </c>
      <c r="E67" s="60">
        <f t="shared" si="17"/>
        <v>1837.905320000001</v>
      </c>
      <c r="F67" s="60">
        <f t="shared" si="17"/>
        <v>1837.905320000001</v>
      </c>
      <c r="G67" s="60">
        <f t="shared" si="17"/>
        <v>1837.905320000001</v>
      </c>
      <c r="H67" s="60">
        <f t="shared" si="17"/>
        <v>1837.905320000001</v>
      </c>
      <c r="I67" s="60">
        <f t="shared" si="17"/>
        <v>1837.905320000001</v>
      </c>
      <c r="J67" s="58">
        <f>SUM(J65:J66)</f>
        <v>12865.337240000006</v>
      </c>
    </row>
    <row r="68" spans="1:11" x14ac:dyDescent="0.45">
      <c r="A68" s="26" t="s">
        <v>28</v>
      </c>
      <c r="B68" s="5"/>
      <c r="C68" s="8">
        <v>0.90900000000000003</v>
      </c>
      <c r="D68" s="8">
        <v>0.82599999999999996</v>
      </c>
      <c r="E68" s="8">
        <v>0.751</v>
      </c>
      <c r="F68" s="8">
        <v>0.68300000000000005</v>
      </c>
      <c r="G68" s="8">
        <v>0.621</v>
      </c>
      <c r="H68" s="8">
        <v>0.56399999999999995</v>
      </c>
      <c r="I68" s="8">
        <v>0.51300000000000001</v>
      </c>
      <c r="J68" s="27"/>
    </row>
    <row r="69" spans="1:11" x14ac:dyDescent="0.45">
      <c r="A69" s="24" t="s">
        <v>29</v>
      </c>
      <c r="B69" s="55"/>
      <c r="C69" s="56">
        <f>C67*C68</f>
        <v>1670.6559358800009</v>
      </c>
      <c r="D69" s="56">
        <f t="shared" ref="D69:I69" si="18">D67*D68</f>
        <v>1518.1097943200007</v>
      </c>
      <c r="E69" s="56">
        <f t="shared" si="18"/>
        <v>1380.2668953200007</v>
      </c>
      <c r="F69" s="56">
        <f t="shared" si="18"/>
        <v>1255.2893335600008</v>
      </c>
      <c r="G69" s="56">
        <f t="shared" si="18"/>
        <v>1141.3392037200006</v>
      </c>
      <c r="H69" s="56">
        <f t="shared" si="18"/>
        <v>1036.5786004800004</v>
      </c>
      <c r="I69" s="56">
        <f t="shared" si="18"/>
        <v>942.84542916000055</v>
      </c>
      <c r="J69" s="57">
        <f>SUM(C69:I69)</f>
        <v>8945.0851924400049</v>
      </c>
      <c r="K69" s="4"/>
    </row>
    <row r="70" spans="1:11" x14ac:dyDescent="0.45">
      <c r="A70" s="16" t="s">
        <v>30</v>
      </c>
      <c r="B70" s="12">
        <v>-6500</v>
      </c>
      <c r="C70" s="9"/>
      <c r="D70" s="9"/>
      <c r="E70" s="9"/>
      <c r="F70" s="9"/>
      <c r="G70" s="9"/>
      <c r="H70" s="9"/>
      <c r="I70" s="9"/>
      <c r="J70" s="28"/>
      <c r="K70" s="4"/>
    </row>
    <row r="71" spans="1:11" ht="14.65" thickBot="1" x14ac:dyDescent="0.5">
      <c r="A71" s="29" t="s">
        <v>31</v>
      </c>
      <c r="B71" s="30"/>
      <c r="C71" s="30">
        <f>B70+C69</f>
        <v>-4829.3440641199995</v>
      </c>
      <c r="D71" s="30">
        <f>C71+D69</f>
        <v>-3311.2342697999989</v>
      </c>
      <c r="E71" s="30">
        <f t="shared" ref="E71:I71" si="19">D71+E69</f>
        <v>-1930.9673744799982</v>
      </c>
      <c r="F71" s="30">
        <f t="shared" si="19"/>
        <v>-675.67804091999733</v>
      </c>
      <c r="G71" s="30">
        <f t="shared" si="19"/>
        <v>465.66116280000324</v>
      </c>
      <c r="H71" s="30">
        <f t="shared" si="19"/>
        <v>1502.2397632800037</v>
      </c>
      <c r="I71" s="30">
        <f t="shared" si="19"/>
        <v>2445.085192440004</v>
      </c>
      <c r="J71" s="31"/>
      <c r="K71" s="2"/>
    </row>
    <row r="72" spans="1:11" ht="14.65" thickBot="1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65" t="s">
        <v>80</v>
      </c>
      <c r="B73" s="115">
        <f>J69+B70</f>
        <v>2445.0851924400049</v>
      </c>
      <c r="C73" s="111" t="s">
        <v>59</v>
      </c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66" t="s">
        <v>81</v>
      </c>
      <c r="B74" s="116">
        <f>J69/J66</f>
        <v>1.3761669526830778</v>
      </c>
      <c r="C74" s="112"/>
      <c r="D74" s="2"/>
      <c r="E74" s="2"/>
      <c r="F74" s="2"/>
      <c r="G74" s="2"/>
      <c r="H74" s="2"/>
      <c r="I74" s="2"/>
      <c r="J74" s="2"/>
      <c r="K74" s="2"/>
    </row>
    <row r="75" spans="1:11" ht="14.65" thickBot="1" x14ac:dyDescent="0.5">
      <c r="A75" s="113" t="s">
        <v>82</v>
      </c>
      <c r="B75" s="117">
        <f>3+ABS(E71)/F69</f>
        <v>4.53826478315065</v>
      </c>
      <c r="C75" s="114" t="s">
        <v>42</v>
      </c>
      <c r="D75" s="2"/>
      <c r="E75" s="2"/>
      <c r="F75" s="2"/>
      <c r="G75" s="2"/>
      <c r="H75" s="2"/>
      <c r="I75" s="2"/>
      <c r="J75" s="2"/>
      <c r="K75" s="2"/>
    </row>
    <row r="76" spans="1:11" x14ac:dyDescent="0.45">
      <c r="A76" s="108"/>
      <c r="B76" s="109"/>
      <c r="C76" s="110"/>
      <c r="D76" s="2"/>
      <c r="E76" s="2"/>
      <c r="F76" s="2"/>
      <c r="G76" s="2"/>
      <c r="H76" s="2"/>
      <c r="I76" s="2"/>
      <c r="J76" s="2"/>
      <c r="K76" s="2"/>
    </row>
    <row r="77" spans="1:11" x14ac:dyDescent="0.45">
      <c r="A77" s="2"/>
      <c r="B77" s="2"/>
      <c r="C77" s="2"/>
      <c r="D77" s="2"/>
      <c r="E77" s="2"/>
      <c r="F77" s="2"/>
      <c r="G77" s="2"/>
      <c r="H77" s="2"/>
      <c r="I77" s="64" t="s">
        <v>111</v>
      </c>
      <c r="J77" s="2"/>
      <c r="K77" s="2"/>
    </row>
    <row r="78" spans="1:11" ht="14.65" thickBot="1" x14ac:dyDescent="0.5">
      <c r="A78" s="169" t="s">
        <v>167</v>
      </c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1" ht="14.65" thickBot="1" x14ac:dyDescent="0.5">
      <c r="A79" s="35" t="s">
        <v>17</v>
      </c>
      <c r="B79" s="36"/>
      <c r="C79" s="37" t="s">
        <v>33</v>
      </c>
      <c r="D79" s="37" t="s">
        <v>34</v>
      </c>
      <c r="E79" s="37" t="s">
        <v>35</v>
      </c>
      <c r="F79" s="37" t="s">
        <v>36</v>
      </c>
      <c r="G79" s="37" t="s">
        <v>37</v>
      </c>
      <c r="H79" s="37" t="s">
        <v>38</v>
      </c>
      <c r="I79" s="37" t="s">
        <v>39</v>
      </c>
      <c r="J79" s="38"/>
      <c r="K79" s="3"/>
    </row>
    <row r="80" spans="1:11" x14ac:dyDescent="0.45">
      <c r="A80" s="32" t="s">
        <v>10</v>
      </c>
      <c r="B80" s="33"/>
      <c r="C80" s="33"/>
      <c r="D80" s="33"/>
      <c r="E80" s="33"/>
      <c r="F80" s="33"/>
      <c r="G80" s="33"/>
      <c r="H80" s="33"/>
      <c r="I80" s="33"/>
      <c r="J80" s="34"/>
      <c r="K80" s="3"/>
    </row>
    <row r="81" spans="1:10" x14ac:dyDescent="0.45">
      <c r="A81" s="16" t="s">
        <v>8</v>
      </c>
      <c r="B81" s="11"/>
      <c r="C81" s="11">
        <f>$C$10*12*$C$9</f>
        <v>18677.106</v>
      </c>
      <c r="D81" s="11">
        <f t="shared" ref="D81:I81" si="20">$C$10*12*$C$9</f>
        <v>18677.106</v>
      </c>
      <c r="E81" s="11">
        <f t="shared" si="20"/>
        <v>18677.106</v>
      </c>
      <c r="F81" s="11">
        <f t="shared" si="20"/>
        <v>18677.106</v>
      </c>
      <c r="G81" s="11">
        <f t="shared" si="20"/>
        <v>18677.106</v>
      </c>
      <c r="H81" s="11">
        <f t="shared" si="20"/>
        <v>18677.106</v>
      </c>
      <c r="I81" s="11">
        <f t="shared" si="20"/>
        <v>18677.106</v>
      </c>
      <c r="J81" s="17"/>
    </row>
    <row r="82" spans="1:10" x14ac:dyDescent="0.45">
      <c r="A82" s="16" t="s">
        <v>44</v>
      </c>
      <c r="B82" s="11"/>
      <c r="C82" s="11">
        <f>C81/6</f>
        <v>3112.8510000000001</v>
      </c>
      <c r="D82" s="11">
        <f t="shared" ref="D82:I82" si="21">D81/6</f>
        <v>3112.8510000000001</v>
      </c>
      <c r="E82" s="11">
        <f t="shared" si="21"/>
        <v>3112.8510000000001</v>
      </c>
      <c r="F82" s="11">
        <f t="shared" si="21"/>
        <v>3112.8510000000001</v>
      </c>
      <c r="G82" s="11">
        <f t="shared" si="21"/>
        <v>3112.8510000000001</v>
      </c>
      <c r="H82" s="11">
        <f t="shared" si="21"/>
        <v>3112.8510000000001</v>
      </c>
      <c r="I82" s="11">
        <f t="shared" si="21"/>
        <v>3112.8510000000001</v>
      </c>
      <c r="J82" s="17"/>
    </row>
    <row r="83" spans="1:10" x14ac:dyDescent="0.45">
      <c r="A83" s="15" t="s">
        <v>9</v>
      </c>
      <c r="B83" s="13"/>
      <c r="C83" s="13">
        <f>C81-C82</f>
        <v>15564.254999999999</v>
      </c>
      <c r="D83" s="13">
        <f t="shared" ref="D83:I83" si="22">D81-D82</f>
        <v>15564.254999999999</v>
      </c>
      <c r="E83" s="13">
        <f t="shared" si="22"/>
        <v>15564.254999999999</v>
      </c>
      <c r="F83" s="13">
        <f t="shared" si="22"/>
        <v>15564.254999999999</v>
      </c>
      <c r="G83" s="13">
        <f t="shared" si="22"/>
        <v>15564.254999999999</v>
      </c>
      <c r="H83" s="13">
        <f t="shared" si="22"/>
        <v>15564.254999999999</v>
      </c>
      <c r="I83" s="13">
        <f t="shared" si="22"/>
        <v>15564.254999999999</v>
      </c>
      <c r="J83" s="17"/>
    </row>
    <row r="84" spans="1:10" x14ac:dyDescent="0.45">
      <c r="A84" s="15" t="s">
        <v>104</v>
      </c>
      <c r="B84" s="11"/>
      <c r="C84" s="11"/>
      <c r="D84" s="11"/>
      <c r="E84" s="11"/>
      <c r="F84" s="11"/>
      <c r="G84" s="11"/>
      <c r="H84" s="11"/>
      <c r="I84" s="11"/>
      <c r="J84" s="17"/>
    </row>
    <row r="85" spans="1:10" x14ac:dyDescent="0.45">
      <c r="A85" s="16" t="s">
        <v>12</v>
      </c>
      <c r="B85" s="11"/>
      <c r="C85" s="11">
        <f>$D$29</f>
        <v>12750.771599999996</v>
      </c>
      <c r="D85" s="11">
        <f t="shared" ref="D85:I85" si="23">$D$29</f>
        <v>12750.771599999996</v>
      </c>
      <c r="E85" s="11">
        <f t="shared" si="23"/>
        <v>12750.771599999996</v>
      </c>
      <c r="F85" s="11">
        <f t="shared" si="23"/>
        <v>12750.771599999996</v>
      </c>
      <c r="G85" s="11">
        <f t="shared" si="23"/>
        <v>12750.771599999996</v>
      </c>
      <c r="H85" s="11">
        <f t="shared" si="23"/>
        <v>12750.771599999996</v>
      </c>
      <c r="I85" s="11">
        <f t="shared" si="23"/>
        <v>12750.771599999996</v>
      </c>
      <c r="J85" s="17"/>
    </row>
    <row r="86" spans="1:10" x14ac:dyDescent="0.45">
      <c r="A86" s="16" t="s">
        <v>44</v>
      </c>
      <c r="B86" s="11"/>
      <c r="C86" s="11">
        <f>C85/6</f>
        <v>2125.1285999999996</v>
      </c>
      <c r="D86" s="11">
        <f t="shared" ref="D86:I86" si="24">D85/6</f>
        <v>2125.1285999999996</v>
      </c>
      <c r="E86" s="11">
        <f t="shared" si="24"/>
        <v>2125.1285999999996</v>
      </c>
      <c r="F86" s="11">
        <f t="shared" si="24"/>
        <v>2125.1285999999996</v>
      </c>
      <c r="G86" s="11">
        <f t="shared" si="24"/>
        <v>2125.1285999999996</v>
      </c>
      <c r="H86" s="11">
        <f t="shared" si="24"/>
        <v>2125.1285999999996</v>
      </c>
      <c r="I86" s="11">
        <f t="shared" si="24"/>
        <v>2125.1285999999996</v>
      </c>
      <c r="J86" s="17"/>
    </row>
    <row r="87" spans="1:10" x14ac:dyDescent="0.45">
      <c r="A87" s="15" t="s">
        <v>19</v>
      </c>
      <c r="B87" s="13"/>
      <c r="C87" s="13">
        <f t="shared" ref="C87:I87" si="25">C85-C86</f>
        <v>10625.642999999996</v>
      </c>
      <c r="D87" s="13">
        <f t="shared" si="25"/>
        <v>10625.642999999996</v>
      </c>
      <c r="E87" s="13">
        <f t="shared" si="25"/>
        <v>10625.642999999996</v>
      </c>
      <c r="F87" s="13">
        <f t="shared" si="25"/>
        <v>10625.642999999996</v>
      </c>
      <c r="G87" s="13">
        <f t="shared" si="25"/>
        <v>10625.642999999996</v>
      </c>
      <c r="H87" s="13">
        <f t="shared" si="25"/>
        <v>10625.642999999996</v>
      </c>
      <c r="I87" s="13">
        <f t="shared" si="25"/>
        <v>10625.642999999996</v>
      </c>
      <c r="J87" s="17"/>
    </row>
    <row r="88" spans="1:10" x14ac:dyDescent="0.45">
      <c r="A88" s="16" t="s">
        <v>102</v>
      </c>
      <c r="B88" s="11"/>
      <c r="C88" s="11">
        <f>$B$19</f>
        <v>1327.2</v>
      </c>
      <c r="D88" s="11">
        <f t="shared" ref="D88:I88" si="26">$B$19</f>
        <v>1327.2</v>
      </c>
      <c r="E88" s="11">
        <f t="shared" si="26"/>
        <v>1327.2</v>
      </c>
      <c r="F88" s="11">
        <f t="shared" si="26"/>
        <v>1327.2</v>
      </c>
      <c r="G88" s="11">
        <f t="shared" si="26"/>
        <v>1327.2</v>
      </c>
      <c r="H88" s="11">
        <f t="shared" si="26"/>
        <v>1327.2</v>
      </c>
      <c r="I88" s="11">
        <f t="shared" si="26"/>
        <v>1327.2</v>
      </c>
      <c r="J88" s="17"/>
    </row>
    <row r="89" spans="1:10" x14ac:dyDescent="0.45">
      <c r="A89" s="15" t="s">
        <v>105</v>
      </c>
      <c r="B89" s="12"/>
      <c r="C89" s="12">
        <f>C87+C88</f>
        <v>11952.842999999997</v>
      </c>
      <c r="D89" s="12">
        <f t="shared" ref="D89:I89" si="27">D87+D88</f>
        <v>11952.842999999997</v>
      </c>
      <c r="E89" s="12">
        <f t="shared" si="27"/>
        <v>11952.842999999997</v>
      </c>
      <c r="F89" s="12">
        <f t="shared" si="27"/>
        <v>11952.842999999997</v>
      </c>
      <c r="G89" s="12">
        <f t="shared" si="27"/>
        <v>11952.842999999997</v>
      </c>
      <c r="H89" s="12">
        <f t="shared" si="27"/>
        <v>11952.842999999997</v>
      </c>
      <c r="I89" s="12">
        <f t="shared" si="27"/>
        <v>11952.842999999997</v>
      </c>
      <c r="J89" s="17"/>
    </row>
    <row r="90" spans="1:10" ht="13.9" customHeight="1" x14ac:dyDescent="0.45">
      <c r="A90" s="134" t="s">
        <v>101</v>
      </c>
      <c r="B90" s="135"/>
      <c r="C90" s="135">
        <f>C83-C89</f>
        <v>3611.4120000000021</v>
      </c>
      <c r="D90" s="135">
        <f t="shared" ref="D90:I90" si="28">D83-D89</f>
        <v>3611.4120000000021</v>
      </c>
      <c r="E90" s="135">
        <f t="shared" si="28"/>
        <v>3611.4120000000021</v>
      </c>
      <c r="F90" s="135">
        <f t="shared" si="28"/>
        <v>3611.4120000000021</v>
      </c>
      <c r="G90" s="135">
        <f t="shared" si="28"/>
        <v>3611.4120000000021</v>
      </c>
      <c r="H90" s="135">
        <f t="shared" si="28"/>
        <v>3611.4120000000021</v>
      </c>
      <c r="I90" s="135">
        <f t="shared" si="28"/>
        <v>3611.4120000000021</v>
      </c>
      <c r="J90" s="17"/>
    </row>
    <row r="91" spans="1:10" ht="13.9" customHeight="1" x14ac:dyDescent="0.45">
      <c r="A91" s="15" t="s">
        <v>24</v>
      </c>
      <c r="B91" s="135"/>
      <c r="C91" s="135"/>
      <c r="D91" s="135"/>
      <c r="E91" s="135"/>
      <c r="F91" s="135"/>
      <c r="G91" s="135"/>
      <c r="H91" s="135"/>
      <c r="I91" s="135"/>
      <c r="J91" s="17"/>
    </row>
    <row r="92" spans="1:10" x14ac:dyDescent="0.45">
      <c r="A92" s="16" t="s">
        <v>103</v>
      </c>
      <c r="B92" s="11"/>
      <c r="C92" s="11">
        <f>$B$18</f>
        <v>96</v>
      </c>
      <c r="D92" s="11">
        <f t="shared" ref="D92:I92" si="29">$B$18</f>
        <v>96</v>
      </c>
      <c r="E92" s="11">
        <f t="shared" si="29"/>
        <v>96</v>
      </c>
      <c r="F92" s="11">
        <f t="shared" si="29"/>
        <v>96</v>
      </c>
      <c r="G92" s="11">
        <f t="shared" si="29"/>
        <v>96</v>
      </c>
      <c r="H92" s="11">
        <f t="shared" si="29"/>
        <v>96</v>
      </c>
      <c r="I92" s="11">
        <f t="shared" si="29"/>
        <v>96</v>
      </c>
      <c r="J92" s="17"/>
    </row>
    <row r="93" spans="1:10" x14ac:dyDescent="0.45">
      <c r="A93" s="136" t="s">
        <v>107</v>
      </c>
      <c r="B93" s="5"/>
      <c r="C93" s="11"/>
      <c r="D93" s="11"/>
      <c r="E93" s="11"/>
      <c r="F93" s="11"/>
      <c r="G93" s="11"/>
      <c r="H93" s="11"/>
      <c r="I93" s="11"/>
      <c r="J93" s="5"/>
    </row>
    <row r="94" spans="1:10" x14ac:dyDescent="0.45">
      <c r="A94" s="137" t="s">
        <v>108</v>
      </c>
      <c r="B94" s="5"/>
      <c r="C94" s="11">
        <f>$B$17</f>
        <v>432</v>
      </c>
      <c r="D94" s="11">
        <f t="shared" ref="D94:I94" si="30">$B$17</f>
        <v>432</v>
      </c>
      <c r="E94" s="11">
        <f t="shared" si="30"/>
        <v>432</v>
      </c>
      <c r="F94" s="11">
        <f t="shared" si="30"/>
        <v>432</v>
      </c>
      <c r="G94" s="11">
        <f t="shared" si="30"/>
        <v>432</v>
      </c>
      <c r="H94" s="11">
        <f t="shared" si="30"/>
        <v>432</v>
      </c>
      <c r="I94" s="11">
        <f t="shared" si="30"/>
        <v>432</v>
      </c>
      <c r="J94" s="5"/>
    </row>
    <row r="95" spans="1:10" x14ac:dyDescent="0.45">
      <c r="A95" s="16" t="s">
        <v>20</v>
      </c>
      <c r="B95" s="11"/>
      <c r="C95" s="11">
        <v>500.3</v>
      </c>
      <c r="D95" s="11">
        <v>500.3</v>
      </c>
      <c r="E95" s="11">
        <v>500.3</v>
      </c>
      <c r="F95" s="11">
        <v>500.3</v>
      </c>
      <c r="G95" s="11">
        <v>500.3</v>
      </c>
      <c r="H95" s="11">
        <v>500.3</v>
      </c>
      <c r="I95" s="11">
        <v>500.3</v>
      </c>
      <c r="J95" s="17"/>
    </row>
    <row r="96" spans="1:10" x14ac:dyDescent="0.45">
      <c r="A96" s="16" t="s">
        <v>15</v>
      </c>
      <c r="B96" s="11"/>
      <c r="C96" s="11">
        <f>22%*(C88+C92+C94)</f>
        <v>408.14400000000001</v>
      </c>
      <c r="D96" s="11">
        <f t="shared" ref="D96:I96" si="31">22%*(D88+D92+D94)</f>
        <v>408.14400000000001</v>
      </c>
      <c r="E96" s="11">
        <f t="shared" si="31"/>
        <v>408.14400000000001</v>
      </c>
      <c r="F96" s="11">
        <f t="shared" si="31"/>
        <v>408.14400000000001</v>
      </c>
      <c r="G96" s="11">
        <f t="shared" si="31"/>
        <v>408.14400000000001</v>
      </c>
      <c r="H96" s="11">
        <f t="shared" si="31"/>
        <v>408.14400000000001</v>
      </c>
      <c r="I96" s="11">
        <f t="shared" si="31"/>
        <v>408.14400000000001</v>
      </c>
      <c r="J96" s="17"/>
    </row>
    <row r="97" spans="1:10" x14ac:dyDescent="0.45">
      <c r="A97" s="138" t="s">
        <v>109</v>
      </c>
      <c r="B97" s="12"/>
      <c r="C97" s="13">
        <f>SUM(C94:C96)</f>
        <v>1340.444</v>
      </c>
      <c r="D97" s="13">
        <f t="shared" ref="D97:I97" si="32">SUM(D94:D96)</f>
        <v>1340.444</v>
      </c>
      <c r="E97" s="13">
        <f t="shared" si="32"/>
        <v>1340.444</v>
      </c>
      <c r="F97" s="13">
        <f t="shared" si="32"/>
        <v>1340.444</v>
      </c>
      <c r="G97" s="13">
        <f t="shared" si="32"/>
        <v>1340.444</v>
      </c>
      <c r="H97" s="13">
        <f t="shared" si="32"/>
        <v>1340.444</v>
      </c>
      <c r="I97" s="13">
        <f t="shared" si="32"/>
        <v>1340.444</v>
      </c>
      <c r="J97" s="9"/>
    </row>
    <row r="98" spans="1:10" x14ac:dyDescent="0.45">
      <c r="A98" s="138" t="s">
        <v>100</v>
      </c>
      <c r="B98" s="59"/>
      <c r="C98" s="13">
        <f>C92+C97</f>
        <v>1436.444</v>
      </c>
      <c r="D98" s="13">
        <f t="shared" ref="D98:I98" si="33">D92+D97</f>
        <v>1436.444</v>
      </c>
      <c r="E98" s="13">
        <f t="shared" si="33"/>
        <v>1436.444</v>
      </c>
      <c r="F98" s="13">
        <f t="shared" si="33"/>
        <v>1436.444</v>
      </c>
      <c r="G98" s="13">
        <f t="shared" si="33"/>
        <v>1436.444</v>
      </c>
      <c r="H98" s="13">
        <f t="shared" si="33"/>
        <v>1436.444</v>
      </c>
      <c r="I98" s="13">
        <f t="shared" si="33"/>
        <v>1436.444</v>
      </c>
      <c r="J98" s="5"/>
    </row>
    <row r="99" spans="1:10" x14ac:dyDescent="0.45">
      <c r="A99" s="139" t="s">
        <v>106</v>
      </c>
      <c r="B99" s="139"/>
      <c r="C99" s="135">
        <f>C90-C98</f>
        <v>2174.9680000000021</v>
      </c>
      <c r="D99" s="135">
        <f t="shared" ref="D99:I99" si="34">D90-D98</f>
        <v>2174.9680000000021</v>
      </c>
      <c r="E99" s="135">
        <f t="shared" si="34"/>
        <v>2174.9680000000021</v>
      </c>
      <c r="F99" s="135">
        <f t="shared" si="34"/>
        <v>2174.9680000000021</v>
      </c>
      <c r="G99" s="135">
        <f t="shared" si="34"/>
        <v>2174.9680000000021</v>
      </c>
      <c r="H99" s="135">
        <f t="shared" si="34"/>
        <v>2174.9680000000021</v>
      </c>
      <c r="I99" s="135">
        <f t="shared" si="34"/>
        <v>2174.9680000000021</v>
      </c>
      <c r="J99" s="5"/>
    </row>
    <row r="100" spans="1:10" x14ac:dyDescent="0.45">
      <c r="A100" s="5" t="s">
        <v>14</v>
      </c>
      <c r="B100" s="11"/>
      <c r="C100" s="11">
        <f>18%*C99</f>
        <v>391.49424000000039</v>
      </c>
      <c r="D100" s="11">
        <f t="shared" ref="D100:I100" si="35">18%*D99</f>
        <v>391.49424000000039</v>
      </c>
      <c r="E100" s="11">
        <f t="shared" si="35"/>
        <v>391.49424000000039</v>
      </c>
      <c r="F100" s="11">
        <f t="shared" si="35"/>
        <v>391.49424000000039</v>
      </c>
      <c r="G100" s="11">
        <f t="shared" si="35"/>
        <v>391.49424000000039</v>
      </c>
      <c r="H100" s="11">
        <f t="shared" si="35"/>
        <v>391.49424000000039</v>
      </c>
      <c r="I100" s="11">
        <f t="shared" si="35"/>
        <v>391.49424000000039</v>
      </c>
      <c r="J100" s="11"/>
    </row>
    <row r="101" spans="1:10" x14ac:dyDescent="0.45">
      <c r="A101" s="55" t="s">
        <v>21</v>
      </c>
      <c r="B101" s="25"/>
      <c r="C101" s="25">
        <f>C99-C100</f>
        <v>1783.4737600000017</v>
      </c>
      <c r="D101" s="25">
        <f t="shared" ref="D101:I101" si="36">D99-D100</f>
        <v>1783.4737600000017</v>
      </c>
      <c r="E101" s="25">
        <f t="shared" si="36"/>
        <v>1783.4737600000017</v>
      </c>
      <c r="F101" s="25">
        <f t="shared" si="36"/>
        <v>1783.4737600000017</v>
      </c>
      <c r="G101" s="25">
        <f t="shared" si="36"/>
        <v>1783.4737600000017</v>
      </c>
      <c r="H101" s="25">
        <f t="shared" si="36"/>
        <v>1783.4737600000017</v>
      </c>
      <c r="I101" s="25">
        <f t="shared" si="36"/>
        <v>1783.4737600000017</v>
      </c>
      <c r="J101" s="11"/>
    </row>
  </sheetData>
  <mergeCells count="8">
    <mergeCell ref="A78:J78"/>
    <mergeCell ref="A1:J1"/>
    <mergeCell ref="A2:J2"/>
    <mergeCell ref="A39:J39"/>
    <mergeCell ref="A63:J63"/>
    <mergeCell ref="A23:D23"/>
    <mergeCell ref="A15:C15"/>
    <mergeCell ref="A32:D32"/>
  </mergeCells>
  <pageMargins left="0.78740157480314965" right="0.78740157480314965" top="0.78740157480314965" bottom="0.39370078740157483" header="0.31496062992125984" footer="0.31496062992125984"/>
  <pageSetup paperSize="9" scale="84" orientation="landscape" verticalDpi="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Formulas="1" showGridLines="0" topLeftCell="A55" zoomScale="75" zoomScaleNormal="75" workbookViewId="0">
      <selection activeCell="A78" sqref="A78:J78"/>
    </sheetView>
  </sheetViews>
  <sheetFormatPr defaultRowHeight="14.25" x14ac:dyDescent="0.45"/>
  <cols>
    <col min="1" max="1" width="23.3984375" customWidth="1"/>
    <col min="2" max="2" width="15.33203125" customWidth="1"/>
    <col min="3" max="3" width="9.86328125" customWidth="1"/>
    <col min="4" max="4" width="9.53125" customWidth="1"/>
    <col min="5" max="5" width="9.6640625" bestFit="1" customWidth="1"/>
    <col min="6" max="6" width="9.53125" customWidth="1"/>
    <col min="7" max="7" width="9.9296875" bestFit="1" customWidth="1"/>
    <col min="8" max="8" width="9.73046875" customWidth="1"/>
    <col min="9" max="9" width="10.796875" customWidth="1"/>
    <col min="10" max="10" width="8" bestFit="1" customWidth="1"/>
  </cols>
  <sheetData>
    <row r="1" spans="1:10" ht="15" x14ac:dyDescent="0.45">
      <c r="A1" s="170" t="s">
        <v>99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x14ac:dyDescent="0.4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x14ac:dyDescent="0.45">
      <c r="A4" s="1"/>
      <c r="B4" s="1"/>
      <c r="C4" s="1" t="s">
        <v>79</v>
      </c>
    </row>
    <row r="5" spans="1:10" ht="14.65" thickBot="1" x14ac:dyDescent="0.5">
      <c r="A5" s="1"/>
      <c r="B5" s="1"/>
      <c r="C5" s="1"/>
    </row>
    <row r="6" spans="1:10" ht="26.65" thickBot="1" x14ac:dyDescent="0.5">
      <c r="A6" s="90" t="s">
        <v>65</v>
      </c>
      <c r="B6" s="78" t="s">
        <v>66</v>
      </c>
      <c r="C6" s="78" t="s">
        <v>67</v>
      </c>
    </row>
    <row r="7" spans="1:10" x14ac:dyDescent="0.45">
      <c r="A7" s="87" t="s">
        <v>68</v>
      </c>
      <c r="B7" s="88" t="s">
        <v>69</v>
      </c>
      <c r="C7" s="89" t="s">
        <v>70</v>
      </c>
    </row>
    <row r="8" spans="1:10" ht="25.5" x14ac:dyDescent="0.45">
      <c r="A8" s="81" t="s">
        <v>71</v>
      </c>
      <c r="B8" s="79" t="s">
        <v>72</v>
      </c>
      <c r="C8" s="82">
        <v>7</v>
      </c>
    </row>
    <row r="9" spans="1:10" ht="25.5" x14ac:dyDescent="0.45">
      <c r="A9" s="81" t="s">
        <v>78</v>
      </c>
      <c r="B9" s="79" t="s">
        <v>76</v>
      </c>
      <c r="C9" s="82">
        <v>32.65</v>
      </c>
    </row>
    <row r="10" spans="1:10" ht="14.35" customHeight="1" x14ac:dyDescent="0.45">
      <c r="A10" s="81" t="s">
        <v>73</v>
      </c>
      <c r="B10" s="80" t="s">
        <v>77</v>
      </c>
      <c r="C10" s="82">
        <v>47.67</v>
      </c>
    </row>
    <row r="11" spans="1:10" ht="25.5" x14ac:dyDescent="0.45">
      <c r="A11" s="81" t="s">
        <v>74</v>
      </c>
      <c r="B11" s="79" t="s">
        <v>59</v>
      </c>
      <c r="C11" s="83">
        <f>C10*12*C8*C9</f>
        <v>130739.74199999998</v>
      </c>
    </row>
    <row r="12" spans="1:10" ht="14.65" thickBot="1" x14ac:dyDescent="0.5">
      <c r="A12" s="84" t="s">
        <v>75</v>
      </c>
      <c r="B12" s="85" t="s">
        <v>59</v>
      </c>
      <c r="C12" s="86">
        <v>6500</v>
      </c>
    </row>
    <row r="14" spans="1:10" x14ac:dyDescent="0.45">
      <c r="A14" s="1"/>
      <c r="B14" s="1"/>
      <c r="C14" s="1" t="s">
        <v>83</v>
      </c>
      <c r="D14" s="1"/>
    </row>
    <row r="15" spans="1:10" ht="14.65" thickBot="1" x14ac:dyDescent="0.5">
      <c r="A15" s="173" t="s">
        <v>60</v>
      </c>
      <c r="B15" s="173"/>
      <c r="C15" s="173"/>
      <c r="D15" s="72"/>
    </row>
    <row r="16" spans="1:10" ht="14.65" thickBot="1" x14ac:dyDescent="0.5">
      <c r="A16" s="39" t="s">
        <v>64</v>
      </c>
      <c r="B16" s="69" t="s">
        <v>56</v>
      </c>
      <c r="C16" s="132"/>
      <c r="D16" s="132"/>
    </row>
    <row r="17" spans="1:4" x14ac:dyDescent="0.45">
      <c r="A17" s="68" t="s">
        <v>61</v>
      </c>
      <c r="B17" s="122">
        <v>432</v>
      </c>
      <c r="C17" s="1"/>
      <c r="D17" s="1"/>
    </row>
    <row r="18" spans="1:4" x14ac:dyDescent="0.45">
      <c r="A18" s="16" t="s">
        <v>62</v>
      </c>
      <c r="B18" s="17">
        <v>96</v>
      </c>
      <c r="C18" s="1"/>
      <c r="D18" s="1"/>
    </row>
    <row r="19" spans="1:4" ht="14.65" thickBot="1" x14ac:dyDescent="0.5">
      <c r="A19" s="71" t="s">
        <v>63</v>
      </c>
      <c r="B19" s="61">
        <v>1327.2</v>
      </c>
      <c r="C19" s="1"/>
      <c r="D19" s="1"/>
    </row>
    <row r="20" spans="1:4" ht="14.65" thickBot="1" x14ac:dyDescent="0.5">
      <c r="A20" s="70" t="s">
        <v>54</v>
      </c>
      <c r="B20" s="123">
        <f>SUM(B17:B19)</f>
        <v>1855.2</v>
      </c>
      <c r="C20" s="1"/>
      <c r="D20" s="1"/>
    </row>
    <row r="21" spans="1:4" x14ac:dyDescent="0.45">
      <c r="A21" s="73"/>
      <c r="B21" s="74"/>
      <c r="C21" s="1"/>
      <c r="D21" s="1"/>
    </row>
    <row r="22" spans="1:4" x14ac:dyDescent="0.45">
      <c r="A22" s="1"/>
      <c r="B22" s="1"/>
      <c r="C22" s="1" t="s">
        <v>84</v>
      </c>
      <c r="D22" s="1"/>
    </row>
    <row r="23" spans="1:4" ht="14.65" thickBot="1" x14ac:dyDescent="0.5">
      <c r="A23" s="173" t="s">
        <v>49</v>
      </c>
      <c r="B23" s="173"/>
      <c r="C23" s="173"/>
      <c r="D23" s="173"/>
    </row>
    <row r="24" spans="1:4" ht="39.75" thickBot="1" x14ac:dyDescent="0.5">
      <c r="A24" s="118" t="s">
        <v>55</v>
      </c>
      <c r="B24" s="119" t="s">
        <v>58</v>
      </c>
      <c r="C24" s="119" t="s">
        <v>57</v>
      </c>
      <c r="D24" s="120" t="s">
        <v>56</v>
      </c>
    </row>
    <row r="25" spans="1:4" x14ac:dyDescent="0.45">
      <c r="A25" s="91" t="s">
        <v>50</v>
      </c>
      <c r="B25" s="124">
        <v>21</v>
      </c>
      <c r="C25" s="124">
        <f>B25*$C$10</f>
        <v>1001.07</v>
      </c>
      <c r="D25" s="125">
        <f>C25*12</f>
        <v>12012.84</v>
      </c>
    </row>
    <row r="26" spans="1:4" x14ac:dyDescent="0.45">
      <c r="A26" s="16" t="s">
        <v>51</v>
      </c>
      <c r="B26" s="11">
        <v>0.9</v>
      </c>
      <c r="C26" s="124">
        <f t="shared" ref="C26:C28" si="0">B26*$C$10</f>
        <v>42.903000000000006</v>
      </c>
      <c r="D26" s="17">
        <f t="shared" ref="D26:D29" si="1">C26*12</f>
        <v>514.83600000000001</v>
      </c>
    </row>
    <row r="27" spans="1:4" x14ac:dyDescent="0.45">
      <c r="A27" s="16" t="s">
        <v>52</v>
      </c>
      <c r="B27" s="11">
        <v>0.09</v>
      </c>
      <c r="C27" s="124">
        <f t="shared" si="0"/>
        <v>4.2903000000000002</v>
      </c>
      <c r="D27" s="17">
        <f t="shared" si="1"/>
        <v>51.483600000000003</v>
      </c>
    </row>
    <row r="28" spans="1:4" ht="14.65" thickBot="1" x14ac:dyDescent="0.5">
      <c r="A28" s="121" t="s">
        <v>53</v>
      </c>
      <c r="B28" s="126">
        <v>0.3</v>
      </c>
      <c r="C28" s="127">
        <f t="shared" si="0"/>
        <v>14.301</v>
      </c>
      <c r="D28" s="128">
        <f t="shared" si="1"/>
        <v>171.61199999999999</v>
      </c>
    </row>
    <row r="29" spans="1:4" ht="14.65" thickBot="1" x14ac:dyDescent="0.5">
      <c r="A29" s="35" t="s">
        <v>54</v>
      </c>
      <c r="B29" s="129"/>
      <c r="C29" s="130">
        <f>SUM(C25:C28)</f>
        <v>1062.5642999999998</v>
      </c>
      <c r="D29" s="131">
        <f t="shared" si="1"/>
        <v>12750.771599999996</v>
      </c>
    </row>
    <row r="30" spans="1:4" x14ac:dyDescent="0.45">
      <c r="A30" s="75"/>
      <c r="B30" s="76"/>
      <c r="C30" s="77"/>
      <c r="D30" s="77"/>
    </row>
    <row r="31" spans="1:4" x14ac:dyDescent="0.45">
      <c r="A31" s="75"/>
      <c r="B31" s="76"/>
      <c r="C31" s="74" t="s">
        <v>85</v>
      </c>
      <c r="D31" s="77"/>
    </row>
    <row r="32" spans="1:4" ht="14.65" thickBot="1" x14ac:dyDescent="0.5">
      <c r="A32" s="174" t="s">
        <v>87</v>
      </c>
      <c r="B32" s="174"/>
      <c r="C32" s="174"/>
      <c r="D32" s="174"/>
    </row>
    <row r="33" spans="1:11" ht="28.15" thickBot="1" x14ac:dyDescent="0.5">
      <c r="A33" s="92" t="s">
        <v>88</v>
      </c>
      <c r="B33" s="94" t="s">
        <v>91</v>
      </c>
      <c r="C33" s="93" t="s">
        <v>90</v>
      </c>
      <c r="D33" s="104" t="s">
        <v>89</v>
      </c>
    </row>
    <row r="34" spans="1:11" ht="25.5" x14ac:dyDescent="0.45">
      <c r="A34" s="101" t="s">
        <v>92</v>
      </c>
      <c r="B34" s="96" t="s">
        <v>95</v>
      </c>
      <c r="C34" s="95">
        <v>0.18</v>
      </c>
      <c r="D34" s="105">
        <f>J54</f>
        <v>2740.4596800000022</v>
      </c>
    </row>
    <row r="35" spans="1:11" x14ac:dyDescent="0.45">
      <c r="A35" s="102" t="s">
        <v>93</v>
      </c>
      <c r="B35" s="99" t="s">
        <v>96</v>
      </c>
      <c r="C35" s="98">
        <v>0.2</v>
      </c>
      <c r="D35" s="106">
        <f>J49</f>
        <v>6914.0568000000039</v>
      </c>
    </row>
    <row r="36" spans="1:11" ht="25.5" customHeight="1" thickBot="1" x14ac:dyDescent="0.5">
      <c r="A36" s="103" t="s">
        <v>94</v>
      </c>
      <c r="B36" s="100" t="s">
        <v>97</v>
      </c>
      <c r="C36" s="97">
        <v>0.22</v>
      </c>
      <c r="D36" s="107">
        <f>J50</f>
        <v>2857.0079999999998</v>
      </c>
    </row>
    <row r="37" spans="1:11" x14ac:dyDescent="0.45">
      <c r="A37" s="75"/>
      <c r="B37" s="76"/>
      <c r="C37" s="77"/>
      <c r="D37" s="77"/>
    </row>
    <row r="38" spans="1:11" x14ac:dyDescent="0.45">
      <c r="I38" s="1" t="s">
        <v>86</v>
      </c>
    </row>
    <row r="39" spans="1:11" ht="14.65" thickBot="1" x14ac:dyDescent="0.5">
      <c r="A39" s="171" t="s">
        <v>46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1" ht="14.65" thickBot="1" x14ac:dyDescent="0.5">
      <c r="A40" s="35" t="s">
        <v>17</v>
      </c>
      <c r="B40" s="36"/>
      <c r="C40" s="37" t="s">
        <v>33</v>
      </c>
      <c r="D40" s="37" t="s">
        <v>34</v>
      </c>
      <c r="E40" s="37" t="s">
        <v>35</v>
      </c>
      <c r="F40" s="37" t="s">
        <v>36</v>
      </c>
      <c r="G40" s="37" t="s">
        <v>37</v>
      </c>
      <c r="H40" s="37" t="s">
        <v>38</v>
      </c>
      <c r="I40" s="37" t="s">
        <v>39</v>
      </c>
      <c r="J40" s="38"/>
      <c r="K40" s="3"/>
    </row>
    <row r="41" spans="1:11" x14ac:dyDescent="0.45">
      <c r="A41" s="32" t="s">
        <v>10</v>
      </c>
      <c r="B41" s="33"/>
      <c r="C41" s="33"/>
      <c r="D41" s="33"/>
      <c r="E41" s="33"/>
      <c r="F41" s="33"/>
      <c r="G41" s="33"/>
      <c r="H41" s="33"/>
      <c r="I41" s="33"/>
      <c r="J41" s="34"/>
      <c r="K41" s="3"/>
    </row>
    <row r="42" spans="1:11" x14ac:dyDescent="0.45">
      <c r="A42" s="16" t="s">
        <v>23</v>
      </c>
      <c r="B42" s="11"/>
      <c r="C42" s="11">
        <f>$C$10*12*$C$9</f>
        <v>18677.106</v>
      </c>
      <c r="D42" s="11">
        <f t="shared" ref="D42:I42" si="2">$C$10*12*$C$9</f>
        <v>18677.106</v>
      </c>
      <c r="E42" s="11">
        <f t="shared" si="2"/>
        <v>18677.106</v>
      </c>
      <c r="F42" s="11">
        <f t="shared" si="2"/>
        <v>18677.106</v>
      </c>
      <c r="G42" s="11">
        <f t="shared" si="2"/>
        <v>18677.106</v>
      </c>
      <c r="H42" s="11">
        <f t="shared" si="2"/>
        <v>18677.106</v>
      </c>
      <c r="I42" s="11">
        <f t="shared" si="2"/>
        <v>18677.106</v>
      </c>
      <c r="J42" s="17">
        <f>SUM(C42:I42)</f>
        <v>130739.742</v>
      </c>
    </row>
    <row r="43" spans="1:11" x14ac:dyDescent="0.45">
      <c r="A43" s="44" t="s">
        <v>9</v>
      </c>
      <c r="B43" s="45"/>
      <c r="C43" s="46">
        <f>C42</f>
        <v>18677.106</v>
      </c>
      <c r="D43" s="46">
        <f t="shared" ref="D43:I43" si="3">D42</f>
        <v>18677.106</v>
      </c>
      <c r="E43" s="46">
        <f t="shared" si="3"/>
        <v>18677.106</v>
      </c>
      <c r="F43" s="46">
        <f t="shared" si="3"/>
        <v>18677.106</v>
      </c>
      <c r="G43" s="46">
        <f t="shared" si="3"/>
        <v>18677.106</v>
      </c>
      <c r="H43" s="46">
        <f t="shared" si="3"/>
        <v>18677.106</v>
      </c>
      <c r="I43" s="46">
        <f t="shared" si="3"/>
        <v>18677.106</v>
      </c>
      <c r="J43" s="17"/>
    </row>
    <row r="44" spans="1:11" x14ac:dyDescent="0.45">
      <c r="A44" s="15" t="s">
        <v>24</v>
      </c>
      <c r="B44" s="11"/>
      <c r="C44" s="11"/>
      <c r="D44" s="11"/>
      <c r="E44" s="11"/>
      <c r="F44" s="11"/>
      <c r="G44" s="11"/>
      <c r="H44" s="11"/>
      <c r="I44" s="11"/>
      <c r="J44" s="17"/>
    </row>
    <row r="45" spans="1:11" x14ac:dyDescent="0.45">
      <c r="A45" s="16" t="s">
        <v>11</v>
      </c>
      <c r="B45" s="11"/>
      <c r="C45" s="11">
        <f>$B$20</f>
        <v>1855.2</v>
      </c>
      <c r="D45" s="11">
        <f t="shared" ref="D45:I45" si="4">$B$20</f>
        <v>1855.2</v>
      </c>
      <c r="E45" s="11">
        <f t="shared" si="4"/>
        <v>1855.2</v>
      </c>
      <c r="F45" s="11">
        <f t="shared" si="4"/>
        <v>1855.2</v>
      </c>
      <c r="G45" s="11">
        <f t="shared" si="4"/>
        <v>1855.2</v>
      </c>
      <c r="H45" s="11">
        <f t="shared" si="4"/>
        <v>1855.2</v>
      </c>
      <c r="I45" s="11">
        <f t="shared" si="4"/>
        <v>1855.2</v>
      </c>
      <c r="J45" s="17">
        <f>SUM(C45:I45)</f>
        <v>12986.400000000001</v>
      </c>
    </row>
    <row r="46" spans="1:11" x14ac:dyDescent="0.45">
      <c r="A46" s="16" t="s">
        <v>12</v>
      </c>
      <c r="B46" s="11"/>
      <c r="C46" s="11">
        <f>$D$29</f>
        <v>12750.771599999996</v>
      </c>
      <c r="D46" s="11">
        <f t="shared" ref="D46:I46" si="5">$D$29</f>
        <v>12750.771599999996</v>
      </c>
      <c r="E46" s="11">
        <f t="shared" si="5"/>
        <v>12750.771599999996</v>
      </c>
      <c r="F46" s="11">
        <f t="shared" si="5"/>
        <v>12750.771599999996</v>
      </c>
      <c r="G46" s="11">
        <f t="shared" si="5"/>
        <v>12750.771599999996</v>
      </c>
      <c r="H46" s="11">
        <f t="shared" si="5"/>
        <v>12750.771599999996</v>
      </c>
      <c r="I46" s="11">
        <f t="shared" si="5"/>
        <v>12750.771599999996</v>
      </c>
      <c r="J46" s="17">
        <f>SUM(C46:I46)</f>
        <v>89255.401199999964</v>
      </c>
    </row>
    <row r="47" spans="1:11" x14ac:dyDescent="0.45">
      <c r="A47" s="15" t="s">
        <v>100</v>
      </c>
      <c r="B47" s="12"/>
      <c r="C47" s="13">
        <f>C45+C46</f>
        <v>14605.971599999997</v>
      </c>
      <c r="D47" s="13">
        <f t="shared" ref="D47:I47" si="6">D45+D46</f>
        <v>14605.971599999997</v>
      </c>
      <c r="E47" s="13">
        <f t="shared" si="6"/>
        <v>14605.971599999997</v>
      </c>
      <c r="F47" s="13">
        <f t="shared" si="6"/>
        <v>14605.971599999997</v>
      </c>
      <c r="G47" s="13">
        <f t="shared" si="6"/>
        <v>14605.971599999997</v>
      </c>
      <c r="H47" s="13">
        <f t="shared" si="6"/>
        <v>14605.971599999997</v>
      </c>
      <c r="I47" s="13">
        <f t="shared" si="6"/>
        <v>14605.971599999997</v>
      </c>
      <c r="J47" s="17"/>
    </row>
    <row r="48" spans="1:11" x14ac:dyDescent="0.4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7"/>
    </row>
    <row r="49" spans="1:10" s="6" customFormat="1" x14ac:dyDescent="0.45">
      <c r="A49" s="47" t="s">
        <v>32</v>
      </c>
      <c r="B49" s="9"/>
      <c r="C49" s="9">
        <f>(C43-C46)/6</f>
        <v>987.72240000000056</v>
      </c>
      <c r="D49" s="9">
        <f t="shared" ref="D49:I49" si="7">(D43-D46)/6</f>
        <v>987.72240000000056</v>
      </c>
      <c r="E49" s="9">
        <f t="shared" si="7"/>
        <v>987.72240000000056</v>
      </c>
      <c r="F49" s="9">
        <f t="shared" si="7"/>
        <v>987.72240000000056</v>
      </c>
      <c r="G49" s="9">
        <f t="shared" si="7"/>
        <v>987.72240000000056</v>
      </c>
      <c r="H49" s="9">
        <f t="shared" si="7"/>
        <v>987.72240000000056</v>
      </c>
      <c r="I49" s="9">
        <f t="shared" si="7"/>
        <v>987.72240000000056</v>
      </c>
      <c r="J49" s="18">
        <f>SUM(C49:I49)</f>
        <v>6914.0568000000039</v>
      </c>
    </row>
    <row r="50" spans="1:10" x14ac:dyDescent="0.45">
      <c r="A50" s="16" t="s">
        <v>22</v>
      </c>
      <c r="B50" s="11"/>
      <c r="C50" s="11">
        <f>22%*C45</f>
        <v>408.14400000000001</v>
      </c>
      <c r="D50" s="11">
        <f t="shared" ref="D50:I50" si="8">22%*D45</f>
        <v>408.14400000000001</v>
      </c>
      <c r="E50" s="11">
        <f t="shared" si="8"/>
        <v>408.14400000000001</v>
      </c>
      <c r="F50" s="11">
        <f t="shared" si="8"/>
        <v>408.14400000000001</v>
      </c>
      <c r="G50" s="11">
        <f t="shared" si="8"/>
        <v>408.14400000000001</v>
      </c>
      <c r="H50" s="11">
        <f t="shared" si="8"/>
        <v>408.14400000000001</v>
      </c>
      <c r="I50" s="11">
        <f t="shared" si="8"/>
        <v>408.14400000000001</v>
      </c>
      <c r="J50" s="17">
        <f>SUM(C50:I50)</f>
        <v>2857.0079999999998</v>
      </c>
    </row>
    <row r="51" spans="1:10" x14ac:dyDescent="0.45">
      <c r="A51" s="44" t="s">
        <v>16</v>
      </c>
      <c r="B51" s="45"/>
      <c r="C51" s="140">
        <f>SUM(C47:C50)</f>
        <v>16001.837999999998</v>
      </c>
      <c r="D51" s="140">
        <f t="shared" ref="D51:I51" si="9">SUM(D47:D50)</f>
        <v>16001.837999999998</v>
      </c>
      <c r="E51" s="140">
        <f t="shared" si="9"/>
        <v>16001.837999999998</v>
      </c>
      <c r="F51" s="140">
        <f t="shared" si="9"/>
        <v>16001.837999999998</v>
      </c>
      <c r="G51" s="140">
        <f t="shared" si="9"/>
        <v>16001.837999999998</v>
      </c>
      <c r="H51" s="140">
        <f t="shared" si="9"/>
        <v>16001.837999999998</v>
      </c>
      <c r="I51" s="140">
        <f t="shared" si="9"/>
        <v>16001.837999999998</v>
      </c>
      <c r="J51" s="17"/>
    </row>
    <row r="52" spans="1:10" x14ac:dyDescent="0.45">
      <c r="A52" s="16" t="s">
        <v>20</v>
      </c>
      <c r="B52" s="11"/>
      <c r="C52" s="11">
        <v>500.3</v>
      </c>
      <c r="D52" s="11">
        <v>500.3</v>
      </c>
      <c r="E52" s="11">
        <v>500.3</v>
      </c>
      <c r="F52" s="11">
        <v>500.3</v>
      </c>
      <c r="G52" s="11">
        <v>500.3</v>
      </c>
      <c r="H52" s="11">
        <v>500.3</v>
      </c>
      <c r="I52" s="11">
        <v>500.3</v>
      </c>
      <c r="J52" s="17">
        <f>SUM(C52:I52)</f>
        <v>3502.1000000000004</v>
      </c>
    </row>
    <row r="53" spans="1:10" s="142" customFormat="1" x14ac:dyDescent="0.45">
      <c r="A53" s="139" t="s">
        <v>106</v>
      </c>
      <c r="B53" s="135"/>
      <c r="C53" s="135">
        <f>C43-C51-C52</f>
        <v>2174.9680000000017</v>
      </c>
      <c r="D53" s="135">
        <f t="shared" ref="D53:I53" si="10">D43-D51-D52</f>
        <v>2174.9680000000017</v>
      </c>
      <c r="E53" s="135">
        <f t="shared" si="10"/>
        <v>2174.9680000000017</v>
      </c>
      <c r="F53" s="135">
        <f t="shared" si="10"/>
        <v>2174.9680000000017</v>
      </c>
      <c r="G53" s="135">
        <f t="shared" si="10"/>
        <v>2174.9680000000017</v>
      </c>
      <c r="H53" s="135">
        <f t="shared" si="10"/>
        <v>2174.9680000000017</v>
      </c>
      <c r="I53" s="135">
        <f t="shared" si="10"/>
        <v>2174.9680000000017</v>
      </c>
      <c r="J53" s="141"/>
    </row>
    <row r="54" spans="1:10" x14ac:dyDescent="0.45">
      <c r="A54" s="16" t="s">
        <v>14</v>
      </c>
      <c r="B54" s="11"/>
      <c r="C54" s="11">
        <f t="shared" ref="C54:I54" si="11">18%*C53</f>
        <v>391.49424000000027</v>
      </c>
      <c r="D54" s="11">
        <f t="shared" si="11"/>
        <v>391.49424000000027</v>
      </c>
      <c r="E54" s="11">
        <f t="shared" si="11"/>
        <v>391.49424000000027</v>
      </c>
      <c r="F54" s="11">
        <f t="shared" si="11"/>
        <v>391.49424000000027</v>
      </c>
      <c r="G54" s="11">
        <f t="shared" si="11"/>
        <v>391.49424000000027</v>
      </c>
      <c r="H54" s="11">
        <f t="shared" si="11"/>
        <v>391.49424000000027</v>
      </c>
      <c r="I54" s="11">
        <f t="shared" si="11"/>
        <v>391.49424000000027</v>
      </c>
      <c r="J54" s="17">
        <f>SUM(C54:I54)</f>
        <v>2740.4596800000022</v>
      </c>
    </row>
    <row r="55" spans="1:10" x14ac:dyDescent="0.45">
      <c r="A55" s="24" t="s">
        <v>21</v>
      </c>
      <c r="B55" s="25"/>
      <c r="C55" s="25">
        <f t="shared" ref="C55:I55" si="12">C53-C54</f>
        <v>1783.4737600000014</v>
      </c>
      <c r="D55" s="25">
        <f t="shared" si="12"/>
        <v>1783.4737600000014</v>
      </c>
      <c r="E55" s="25">
        <f t="shared" si="12"/>
        <v>1783.4737600000014</v>
      </c>
      <c r="F55" s="25">
        <f t="shared" si="12"/>
        <v>1783.4737600000014</v>
      </c>
      <c r="G55" s="25">
        <f t="shared" si="12"/>
        <v>1783.4737600000014</v>
      </c>
      <c r="H55" s="25">
        <f t="shared" si="12"/>
        <v>1783.4737600000014</v>
      </c>
      <c r="I55" s="25">
        <f t="shared" si="12"/>
        <v>1783.4737600000014</v>
      </c>
      <c r="J55" s="17"/>
    </row>
    <row r="56" spans="1:10" x14ac:dyDescent="0.45">
      <c r="A56" s="16" t="s">
        <v>18</v>
      </c>
      <c r="B56" s="5"/>
      <c r="C56" s="11">
        <f>25%*C55</f>
        <v>445.86844000000036</v>
      </c>
      <c r="D56" s="11">
        <f t="shared" ref="D56:I56" si="13">25%*D55</f>
        <v>445.86844000000036</v>
      </c>
      <c r="E56" s="11">
        <f t="shared" si="13"/>
        <v>445.86844000000036</v>
      </c>
      <c r="F56" s="11">
        <f t="shared" si="13"/>
        <v>445.86844000000036</v>
      </c>
      <c r="G56" s="11">
        <f t="shared" si="13"/>
        <v>445.86844000000036</v>
      </c>
      <c r="H56" s="11">
        <f t="shared" si="13"/>
        <v>445.86844000000036</v>
      </c>
      <c r="I56" s="11">
        <f t="shared" si="13"/>
        <v>445.86844000000036</v>
      </c>
      <c r="J56" s="17">
        <f>SUM(C56:I56)</f>
        <v>3121.0790800000023</v>
      </c>
    </row>
    <row r="57" spans="1:10" x14ac:dyDescent="0.45">
      <c r="A57" s="16" t="s">
        <v>26</v>
      </c>
      <c r="B57" s="11"/>
      <c r="C57" s="14"/>
      <c r="D57" s="14"/>
      <c r="E57" s="11">
        <v>1300</v>
      </c>
      <c r="F57" s="11">
        <v>1300</v>
      </c>
      <c r="G57" s="11">
        <v>1300</v>
      </c>
      <c r="H57" s="11">
        <v>1300</v>
      </c>
      <c r="I57" s="11">
        <v>1300</v>
      </c>
      <c r="J57" s="17">
        <f>SUM(E57:I57)</f>
        <v>6500</v>
      </c>
    </row>
    <row r="58" spans="1:10" x14ac:dyDescent="0.45">
      <c r="A58" s="48" t="s">
        <v>47</v>
      </c>
      <c r="B58" s="49"/>
      <c r="C58" s="50">
        <f>C55-C56-C57+C52</f>
        <v>1837.905320000001</v>
      </c>
      <c r="D58" s="50">
        <f t="shared" ref="D58:I58" si="14">D55-D56-D57+D52</f>
        <v>1837.905320000001</v>
      </c>
      <c r="E58" s="50">
        <f t="shared" si="14"/>
        <v>537.90532000000098</v>
      </c>
      <c r="F58" s="50">
        <f t="shared" si="14"/>
        <v>537.90532000000098</v>
      </c>
      <c r="G58" s="50">
        <f t="shared" si="14"/>
        <v>537.90532000000098</v>
      </c>
      <c r="H58" s="50">
        <f t="shared" si="14"/>
        <v>537.90532000000098</v>
      </c>
      <c r="I58" s="50">
        <f t="shared" si="14"/>
        <v>537.90532000000098</v>
      </c>
      <c r="J58" s="17"/>
    </row>
    <row r="59" spans="1:10" s="10" customFormat="1" ht="14.65" thickBot="1" x14ac:dyDescent="0.5">
      <c r="A59" s="42" t="s">
        <v>43</v>
      </c>
      <c r="B59" s="19"/>
      <c r="C59" s="20">
        <f>C58</f>
        <v>1837.905320000001</v>
      </c>
      <c r="D59" s="43">
        <f>C59+D58</f>
        <v>3675.810640000002</v>
      </c>
      <c r="E59" s="43">
        <f t="shared" ref="E59:I59" si="15">D59+E58</f>
        <v>4213.7159600000032</v>
      </c>
      <c r="F59" s="43">
        <f t="shared" si="15"/>
        <v>4751.6212800000039</v>
      </c>
      <c r="G59" s="43">
        <f t="shared" si="15"/>
        <v>5289.5266000000047</v>
      </c>
      <c r="H59" s="43">
        <f t="shared" si="15"/>
        <v>5827.4319200000054</v>
      </c>
      <c r="I59" s="43">
        <f t="shared" si="15"/>
        <v>6365.3372400000062</v>
      </c>
      <c r="J59" s="21"/>
    </row>
    <row r="61" spans="1:10" s="10" customFormat="1" x14ac:dyDescent="0.45">
      <c r="A61" s="62" t="s">
        <v>48</v>
      </c>
      <c r="B61" s="22"/>
      <c r="C61" s="23"/>
      <c r="D61" s="23"/>
      <c r="E61" s="23"/>
      <c r="F61" s="23"/>
      <c r="G61" s="23"/>
      <c r="H61" s="23"/>
      <c r="I61" s="23"/>
      <c r="J61" s="22"/>
    </row>
    <row r="62" spans="1:10" s="10" customFormat="1" x14ac:dyDescent="0.45">
      <c r="A62" s="62"/>
      <c r="B62" s="22"/>
      <c r="C62" s="23"/>
      <c r="D62" s="23"/>
      <c r="E62" s="23"/>
      <c r="F62" s="23"/>
      <c r="G62" s="23"/>
      <c r="H62" s="23"/>
      <c r="I62" s="63" t="s">
        <v>110</v>
      </c>
      <c r="J62" s="22"/>
    </row>
    <row r="63" spans="1:10" s="10" customFormat="1" ht="14.65" thickBot="1" x14ac:dyDescent="0.5">
      <c r="A63" s="172" t="s">
        <v>45</v>
      </c>
      <c r="B63" s="172"/>
      <c r="C63" s="172"/>
      <c r="D63" s="172"/>
      <c r="E63" s="172"/>
      <c r="F63" s="172"/>
      <c r="G63" s="172"/>
      <c r="H63" s="172"/>
      <c r="I63" s="172"/>
      <c r="J63" s="172"/>
    </row>
    <row r="64" spans="1:10" ht="14.65" thickBot="1" x14ac:dyDescent="0.5">
      <c r="A64" s="39" t="s">
        <v>40</v>
      </c>
      <c r="B64" s="37" t="s">
        <v>0</v>
      </c>
      <c r="C64" s="37" t="s">
        <v>1</v>
      </c>
      <c r="D64" s="37" t="s">
        <v>2</v>
      </c>
      <c r="E64" s="37" t="s">
        <v>3</v>
      </c>
      <c r="F64" s="37" t="s">
        <v>4</v>
      </c>
      <c r="G64" s="37" t="s">
        <v>5</v>
      </c>
      <c r="H64" s="37" t="s">
        <v>6</v>
      </c>
      <c r="I64" s="37" t="s">
        <v>7</v>
      </c>
      <c r="J64" s="40" t="s">
        <v>41</v>
      </c>
    </row>
    <row r="65" spans="1:11" x14ac:dyDescent="0.45">
      <c r="A65" s="51" t="s">
        <v>27</v>
      </c>
      <c r="B65" s="52"/>
      <c r="C65" s="53">
        <f t="shared" ref="C65:I65" si="16">C58</f>
        <v>1837.905320000001</v>
      </c>
      <c r="D65" s="53">
        <f t="shared" si="16"/>
        <v>1837.905320000001</v>
      </c>
      <c r="E65" s="53">
        <f t="shared" si="16"/>
        <v>537.90532000000098</v>
      </c>
      <c r="F65" s="53">
        <f t="shared" si="16"/>
        <v>537.90532000000098</v>
      </c>
      <c r="G65" s="53">
        <f t="shared" si="16"/>
        <v>537.90532000000098</v>
      </c>
      <c r="H65" s="53">
        <f t="shared" si="16"/>
        <v>537.90532000000098</v>
      </c>
      <c r="I65" s="53">
        <f t="shared" si="16"/>
        <v>537.90532000000098</v>
      </c>
      <c r="J65" s="54">
        <f>SUM(C65:I65)</f>
        <v>6365.3372400000062</v>
      </c>
    </row>
    <row r="66" spans="1:11" x14ac:dyDescent="0.45">
      <c r="A66" s="16" t="s">
        <v>26</v>
      </c>
      <c r="B66" s="5"/>
      <c r="C66" s="7"/>
      <c r="D66" s="7"/>
      <c r="E66" s="7">
        <v>1300</v>
      </c>
      <c r="F66" s="7">
        <v>1300</v>
      </c>
      <c r="G66" s="7">
        <v>1300</v>
      </c>
      <c r="H66" s="7">
        <v>1300</v>
      </c>
      <c r="I66" s="7">
        <v>1300</v>
      </c>
      <c r="J66" s="58">
        <f>SUM(E66:I66)</f>
        <v>6500</v>
      </c>
    </row>
    <row r="67" spans="1:11" x14ac:dyDescent="0.45">
      <c r="A67" s="41" t="s">
        <v>25</v>
      </c>
      <c r="B67" s="59"/>
      <c r="C67" s="60">
        <f>C65+C66</f>
        <v>1837.905320000001</v>
      </c>
      <c r="D67" s="60">
        <f t="shared" ref="D67:I67" si="17">D65+D66</f>
        <v>1837.905320000001</v>
      </c>
      <c r="E67" s="60">
        <f t="shared" si="17"/>
        <v>1837.905320000001</v>
      </c>
      <c r="F67" s="60">
        <f t="shared" si="17"/>
        <v>1837.905320000001</v>
      </c>
      <c r="G67" s="60">
        <f t="shared" si="17"/>
        <v>1837.905320000001</v>
      </c>
      <c r="H67" s="60">
        <f t="shared" si="17"/>
        <v>1837.905320000001</v>
      </c>
      <c r="I67" s="60">
        <f t="shared" si="17"/>
        <v>1837.905320000001</v>
      </c>
      <c r="J67" s="58">
        <f>SUM(J65:J66)</f>
        <v>12865.337240000006</v>
      </c>
    </row>
    <row r="68" spans="1:11" x14ac:dyDescent="0.45">
      <c r="A68" s="26" t="s">
        <v>28</v>
      </c>
      <c r="B68" s="5"/>
      <c r="C68" s="8">
        <v>0.90900000000000003</v>
      </c>
      <c r="D68" s="8">
        <v>0.82599999999999996</v>
      </c>
      <c r="E68" s="8">
        <v>0.751</v>
      </c>
      <c r="F68" s="8">
        <v>0.68300000000000005</v>
      </c>
      <c r="G68" s="8">
        <v>0.621</v>
      </c>
      <c r="H68" s="8">
        <v>0.56399999999999995</v>
      </c>
      <c r="I68" s="8">
        <v>0.51300000000000001</v>
      </c>
      <c r="J68" s="27"/>
    </row>
    <row r="69" spans="1:11" x14ac:dyDescent="0.45">
      <c r="A69" s="24" t="s">
        <v>29</v>
      </c>
      <c r="B69" s="55"/>
      <c r="C69" s="56">
        <f>C67*C68</f>
        <v>1670.6559358800009</v>
      </c>
      <c r="D69" s="56">
        <f t="shared" ref="D69:I69" si="18">D67*D68</f>
        <v>1518.1097943200007</v>
      </c>
      <c r="E69" s="56">
        <f t="shared" si="18"/>
        <v>1380.2668953200007</v>
      </c>
      <c r="F69" s="56">
        <f t="shared" si="18"/>
        <v>1255.2893335600008</v>
      </c>
      <c r="G69" s="56">
        <f t="shared" si="18"/>
        <v>1141.3392037200006</v>
      </c>
      <c r="H69" s="56">
        <f t="shared" si="18"/>
        <v>1036.5786004800004</v>
      </c>
      <c r="I69" s="56">
        <f t="shared" si="18"/>
        <v>942.84542916000055</v>
      </c>
      <c r="J69" s="57">
        <f>SUM(C69:I69)</f>
        <v>8945.0851924400049</v>
      </c>
      <c r="K69" s="4"/>
    </row>
    <row r="70" spans="1:11" x14ac:dyDescent="0.45">
      <c r="A70" s="16" t="s">
        <v>30</v>
      </c>
      <c r="B70" s="12">
        <v>-6500</v>
      </c>
      <c r="C70" s="9"/>
      <c r="D70" s="9"/>
      <c r="E70" s="9"/>
      <c r="F70" s="9"/>
      <c r="G70" s="9"/>
      <c r="H70" s="9"/>
      <c r="I70" s="9"/>
      <c r="J70" s="28"/>
      <c r="K70" s="4"/>
    </row>
    <row r="71" spans="1:11" ht="38.65" thickBot="1" x14ac:dyDescent="0.5">
      <c r="A71" s="29" t="s">
        <v>31</v>
      </c>
      <c r="B71" s="30"/>
      <c r="C71" s="30">
        <f>B70+C69</f>
        <v>-4829.3440641199995</v>
      </c>
      <c r="D71" s="30">
        <f>C71+D69</f>
        <v>-3311.2342697999989</v>
      </c>
      <c r="E71" s="30">
        <f t="shared" ref="E71:I71" si="19">D71+E69</f>
        <v>-1930.9673744799982</v>
      </c>
      <c r="F71" s="30">
        <f t="shared" si="19"/>
        <v>-675.67804091999733</v>
      </c>
      <c r="G71" s="30">
        <f t="shared" si="19"/>
        <v>465.66116280000324</v>
      </c>
      <c r="H71" s="30">
        <f t="shared" si="19"/>
        <v>1502.2397632800037</v>
      </c>
      <c r="I71" s="30">
        <f t="shared" si="19"/>
        <v>2445.085192440004</v>
      </c>
      <c r="J71" s="31"/>
      <c r="K71" s="2"/>
    </row>
    <row r="72" spans="1:11" ht="14.65" thickBot="1" x14ac:dyDescent="0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65" t="s">
        <v>80</v>
      </c>
      <c r="B73" s="115">
        <f>J69+B70</f>
        <v>2445.0851924400049</v>
      </c>
      <c r="C73" s="111" t="s">
        <v>59</v>
      </c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66" t="s">
        <v>81</v>
      </c>
      <c r="B74" s="116">
        <f>J69/J66</f>
        <v>1.3761669526830778</v>
      </c>
      <c r="C74" s="112"/>
      <c r="D74" s="2"/>
      <c r="E74" s="2"/>
      <c r="F74" s="2"/>
      <c r="G74" s="2"/>
      <c r="H74" s="2"/>
      <c r="I74" s="2"/>
      <c r="J74" s="2"/>
      <c r="K74" s="2"/>
    </row>
    <row r="75" spans="1:11" ht="14.65" thickBot="1" x14ac:dyDescent="0.5">
      <c r="A75" s="113" t="s">
        <v>82</v>
      </c>
      <c r="B75" s="117">
        <f>3+ABS(E71)/F69</f>
        <v>4.53826478315065</v>
      </c>
      <c r="C75" s="114" t="s">
        <v>42</v>
      </c>
      <c r="D75" s="2"/>
      <c r="E75" s="2"/>
      <c r="F75" s="2"/>
      <c r="G75" s="2"/>
      <c r="H75" s="2"/>
      <c r="I75" s="2"/>
      <c r="J75" s="2"/>
      <c r="K75" s="2"/>
    </row>
    <row r="76" spans="1:11" x14ac:dyDescent="0.45">
      <c r="A76" s="108"/>
      <c r="B76" s="109"/>
      <c r="C76" s="110"/>
      <c r="D76" s="2"/>
      <c r="E76" s="2"/>
      <c r="F76" s="2"/>
      <c r="G76" s="2"/>
      <c r="H76" s="2"/>
      <c r="I76" s="2"/>
      <c r="J76" s="2"/>
      <c r="K76" s="2"/>
    </row>
    <row r="77" spans="1:11" x14ac:dyDescent="0.45">
      <c r="A77" s="2"/>
      <c r="B77" s="2"/>
      <c r="C77" s="2"/>
      <c r="D77" s="2"/>
      <c r="E77" s="2"/>
      <c r="F77" s="2"/>
      <c r="G77" s="2"/>
      <c r="H77" s="2"/>
      <c r="I77" s="64" t="s">
        <v>111</v>
      </c>
      <c r="J77" s="2"/>
      <c r="K77" s="2"/>
    </row>
    <row r="78" spans="1:11" ht="14.65" thickBot="1" x14ac:dyDescent="0.5">
      <c r="A78" s="169" t="s">
        <v>167</v>
      </c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1" ht="14.65" thickBot="1" x14ac:dyDescent="0.5">
      <c r="A79" s="35" t="s">
        <v>17</v>
      </c>
      <c r="B79" s="36"/>
      <c r="C79" s="37" t="s">
        <v>33</v>
      </c>
      <c r="D79" s="37" t="s">
        <v>34</v>
      </c>
      <c r="E79" s="37" t="s">
        <v>35</v>
      </c>
      <c r="F79" s="37" t="s">
        <v>36</v>
      </c>
      <c r="G79" s="37" t="s">
        <v>37</v>
      </c>
      <c r="H79" s="37" t="s">
        <v>38</v>
      </c>
      <c r="I79" s="37" t="s">
        <v>39</v>
      </c>
      <c r="J79" s="38"/>
      <c r="K79" s="3"/>
    </row>
    <row r="80" spans="1:11" x14ac:dyDescent="0.45">
      <c r="A80" s="32" t="s">
        <v>10</v>
      </c>
      <c r="B80" s="33"/>
      <c r="C80" s="33"/>
      <c r="D80" s="33"/>
      <c r="E80" s="33"/>
      <c r="F80" s="33"/>
      <c r="G80" s="33"/>
      <c r="H80" s="33"/>
      <c r="I80" s="33"/>
      <c r="J80" s="34"/>
      <c r="K80" s="3"/>
    </row>
    <row r="81" spans="1:10" x14ac:dyDescent="0.45">
      <c r="A81" s="16" t="s">
        <v>8</v>
      </c>
      <c r="B81" s="11"/>
      <c r="C81" s="11">
        <f>$C$10*12*$C$9</f>
        <v>18677.106</v>
      </c>
      <c r="D81" s="11">
        <f t="shared" ref="D81:I81" si="20">$C$10*12*$C$9</f>
        <v>18677.106</v>
      </c>
      <c r="E81" s="11">
        <f t="shared" si="20"/>
        <v>18677.106</v>
      </c>
      <c r="F81" s="11">
        <f t="shared" si="20"/>
        <v>18677.106</v>
      </c>
      <c r="G81" s="11">
        <f t="shared" si="20"/>
        <v>18677.106</v>
      </c>
      <c r="H81" s="11">
        <f t="shared" si="20"/>
        <v>18677.106</v>
      </c>
      <c r="I81" s="11">
        <f t="shared" si="20"/>
        <v>18677.106</v>
      </c>
      <c r="J81" s="17"/>
    </row>
    <row r="82" spans="1:10" x14ac:dyDescent="0.45">
      <c r="A82" s="16" t="s">
        <v>44</v>
      </c>
      <c r="B82" s="11"/>
      <c r="C82" s="11">
        <f>C81/6</f>
        <v>3112.8510000000001</v>
      </c>
      <c r="D82" s="11">
        <f t="shared" ref="D82:I82" si="21">D81/6</f>
        <v>3112.8510000000001</v>
      </c>
      <c r="E82" s="11">
        <f t="shared" si="21"/>
        <v>3112.8510000000001</v>
      </c>
      <c r="F82" s="11">
        <f t="shared" si="21"/>
        <v>3112.8510000000001</v>
      </c>
      <c r="G82" s="11">
        <f t="shared" si="21"/>
        <v>3112.8510000000001</v>
      </c>
      <c r="H82" s="11">
        <f t="shared" si="21"/>
        <v>3112.8510000000001</v>
      </c>
      <c r="I82" s="11">
        <f t="shared" si="21"/>
        <v>3112.8510000000001</v>
      </c>
      <c r="J82" s="17"/>
    </row>
    <row r="83" spans="1:10" x14ac:dyDescent="0.45">
      <c r="A83" s="15" t="s">
        <v>9</v>
      </c>
      <c r="B83" s="13"/>
      <c r="C83" s="13">
        <f>C81-C82</f>
        <v>15564.254999999999</v>
      </c>
      <c r="D83" s="13">
        <f t="shared" ref="D83:I83" si="22">D81-D82</f>
        <v>15564.254999999999</v>
      </c>
      <c r="E83" s="13">
        <f t="shared" si="22"/>
        <v>15564.254999999999</v>
      </c>
      <c r="F83" s="13">
        <f t="shared" si="22"/>
        <v>15564.254999999999</v>
      </c>
      <c r="G83" s="13">
        <f t="shared" si="22"/>
        <v>15564.254999999999</v>
      </c>
      <c r="H83" s="13">
        <f t="shared" si="22"/>
        <v>15564.254999999999</v>
      </c>
      <c r="I83" s="13">
        <f t="shared" si="22"/>
        <v>15564.254999999999</v>
      </c>
      <c r="J83" s="17"/>
    </row>
    <row r="84" spans="1:10" x14ac:dyDescent="0.45">
      <c r="A84" s="15" t="s">
        <v>104</v>
      </c>
      <c r="B84" s="11"/>
      <c r="C84" s="11"/>
      <c r="D84" s="11"/>
      <c r="E84" s="11"/>
      <c r="F84" s="11"/>
      <c r="G84" s="11"/>
      <c r="H84" s="11"/>
      <c r="I84" s="11"/>
      <c r="J84" s="17"/>
    </row>
    <row r="85" spans="1:10" x14ac:dyDescent="0.45">
      <c r="A85" s="16" t="s">
        <v>12</v>
      </c>
      <c r="B85" s="11"/>
      <c r="C85" s="11">
        <f>$D$29</f>
        <v>12750.771599999996</v>
      </c>
      <c r="D85" s="11">
        <f t="shared" ref="D85:I85" si="23">$D$29</f>
        <v>12750.771599999996</v>
      </c>
      <c r="E85" s="11">
        <f t="shared" si="23"/>
        <v>12750.771599999996</v>
      </c>
      <c r="F85" s="11">
        <f t="shared" si="23"/>
        <v>12750.771599999996</v>
      </c>
      <c r="G85" s="11">
        <f t="shared" si="23"/>
        <v>12750.771599999996</v>
      </c>
      <c r="H85" s="11">
        <f t="shared" si="23"/>
        <v>12750.771599999996</v>
      </c>
      <c r="I85" s="11">
        <f t="shared" si="23"/>
        <v>12750.771599999996</v>
      </c>
      <c r="J85" s="17"/>
    </row>
    <row r="86" spans="1:10" x14ac:dyDescent="0.45">
      <c r="A86" s="16" t="s">
        <v>44</v>
      </c>
      <c r="B86" s="11"/>
      <c r="C86" s="11">
        <f>C85/6</f>
        <v>2125.1285999999996</v>
      </c>
      <c r="D86" s="11">
        <f t="shared" ref="D86:I86" si="24">D85/6</f>
        <v>2125.1285999999996</v>
      </c>
      <c r="E86" s="11">
        <f t="shared" si="24"/>
        <v>2125.1285999999996</v>
      </c>
      <c r="F86" s="11">
        <f t="shared" si="24"/>
        <v>2125.1285999999996</v>
      </c>
      <c r="G86" s="11">
        <f t="shared" si="24"/>
        <v>2125.1285999999996</v>
      </c>
      <c r="H86" s="11">
        <f t="shared" si="24"/>
        <v>2125.1285999999996</v>
      </c>
      <c r="I86" s="11">
        <f t="shared" si="24"/>
        <v>2125.1285999999996</v>
      </c>
      <c r="J86" s="17"/>
    </row>
    <row r="87" spans="1:10" x14ac:dyDescent="0.45">
      <c r="A87" s="15" t="s">
        <v>19</v>
      </c>
      <c r="B87" s="13"/>
      <c r="C87" s="13">
        <f t="shared" ref="C87:I87" si="25">C85-C86</f>
        <v>10625.642999999996</v>
      </c>
      <c r="D87" s="13">
        <f t="shared" si="25"/>
        <v>10625.642999999996</v>
      </c>
      <c r="E87" s="13">
        <f t="shared" si="25"/>
        <v>10625.642999999996</v>
      </c>
      <c r="F87" s="13">
        <f t="shared" si="25"/>
        <v>10625.642999999996</v>
      </c>
      <c r="G87" s="13">
        <f t="shared" si="25"/>
        <v>10625.642999999996</v>
      </c>
      <c r="H87" s="13">
        <f t="shared" si="25"/>
        <v>10625.642999999996</v>
      </c>
      <c r="I87" s="13">
        <f t="shared" si="25"/>
        <v>10625.642999999996</v>
      </c>
      <c r="J87" s="17"/>
    </row>
    <row r="88" spans="1:10" x14ac:dyDescent="0.45">
      <c r="A88" s="16" t="s">
        <v>102</v>
      </c>
      <c r="B88" s="11"/>
      <c r="C88" s="11">
        <f>$B$19</f>
        <v>1327.2</v>
      </c>
      <c r="D88" s="11">
        <f t="shared" ref="D88:I88" si="26">$B$19</f>
        <v>1327.2</v>
      </c>
      <c r="E88" s="11">
        <f t="shared" si="26"/>
        <v>1327.2</v>
      </c>
      <c r="F88" s="11">
        <f t="shared" si="26"/>
        <v>1327.2</v>
      </c>
      <c r="G88" s="11">
        <f t="shared" si="26"/>
        <v>1327.2</v>
      </c>
      <c r="H88" s="11">
        <f t="shared" si="26"/>
        <v>1327.2</v>
      </c>
      <c r="I88" s="11">
        <f t="shared" si="26"/>
        <v>1327.2</v>
      </c>
      <c r="J88" s="17"/>
    </row>
    <row r="89" spans="1:10" x14ac:dyDescent="0.45">
      <c r="A89" s="15" t="s">
        <v>105</v>
      </c>
      <c r="B89" s="12"/>
      <c r="C89" s="12">
        <f>C87+C88</f>
        <v>11952.842999999997</v>
      </c>
      <c r="D89" s="12">
        <f t="shared" ref="D89:I89" si="27">D87+D88</f>
        <v>11952.842999999997</v>
      </c>
      <c r="E89" s="12">
        <f t="shared" si="27"/>
        <v>11952.842999999997</v>
      </c>
      <c r="F89" s="12">
        <f t="shared" si="27"/>
        <v>11952.842999999997</v>
      </c>
      <c r="G89" s="12">
        <f t="shared" si="27"/>
        <v>11952.842999999997</v>
      </c>
      <c r="H89" s="12">
        <f t="shared" si="27"/>
        <v>11952.842999999997</v>
      </c>
      <c r="I89" s="12">
        <f t="shared" si="27"/>
        <v>11952.842999999997</v>
      </c>
      <c r="J89" s="17"/>
    </row>
    <row r="90" spans="1:10" ht="13.9" customHeight="1" x14ac:dyDescent="0.45">
      <c r="A90" s="134" t="s">
        <v>101</v>
      </c>
      <c r="B90" s="135"/>
      <c r="C90" s="135">
        <f>C83-C89</f>
        <v>3611.4120000000021</v>
      </c>
      <c r="D90" s="135">
        <f t="shared" ref="D90:I90" si="28">D83-D89</f>
        <v>3611.4120000000021</v>
      </c>
      <c r="E90" s="135">
        <f t="shared" si="28"/>
        <v>3611.4120000000021</v>
      </c>
      <c r="F90" s="135">
        <f t="shared" si="28"/>
        <v>3611.4120000000021</v>
      </c>
      <c r="G90" s="135">
        <f t="shared" si="28"/>
        <v>3611.4120000000021</v>
      </c>
      <c r="H90" s="135">
        <f t="shared" si="28"/>
        <v>3611.4120000000021</v>
      </c>
      <c r="I90" s="135">
        <f t="shared" si="28"/>
        <v>3611.4120000000021</v>
      </c>
      <c r="J90" s="17"/>
    </row>
    <row r="91" spans="1:10" ht="13.9" customHeight="1" x14ac:dyDescent="0.45">
      <c r="A91" s="15" t="s">
        <v>24</v>
      </c>
      <c r="B91" s="135"/>
      <c r="C91" s="135"/>
      <c r="D91" s="135"/>
      <c r="E91" s="135"/>
      <c r="F91" s="135"/>
      <c r="G91" s="135"/>
      <c r="H91" s="135"/>
      <c r="I91" s="135"/>
      <c r="J91" s="17"/>
    </row>
    <row r="92" spans="1:10" x14ac:dyDescent="0.45">
      <c r="A92" s="16" t="s">
        <v>103</v>
      </c>
      <c r="B92" s="11"/>
      <c r="C92" s="11">
        <f>$B$18</f>
        <v>96</v>
      </c>
      <c r="D92" s="11">
        <f t="shared" ref="D92:I92" si="29">$B$18</f>
        <v>96</v>
      </c>
      <c r="E92" s="11">
        <f t="shared" si="29"/>
        <v>96</v>
      </c>
      <c r="F92" s="11">
        <f t="shared" si="29"/>
        <v>96</v>
      </c>
      <c r="G92" s="11">
        <f t="shared" si="29"/>
        <v>96</v>
      </c>
      <c r="H92" s="11">
        <f t="shared" si="29"/>
        <v>96</v>
      </c>
      <c r="I92" s="11">
        <f t="shared" si="29"/>
        <v>96</v>
      </c>
      <c r="J92" s="17"/>
    </row>
    <row r="93" spans="1:10" x14ac:dyDescent="0.45">
      <c r="A93" s="136" t="s">
        <v>107</v>
      </c>
      <c r="B93" s="5"/>
      <c r="C93" s="11"/>
      <c r="D93" s="11"/>
      <c r="E93" s="11"/>
      <c r="F93" s="11"/>
      <c r="G93" s="11"/>
      <c r="H93" s="11"/>
      <c r="I93" s="11"/>
      <c r="J93" s="5"/>
    </row>
    <row r="94" spans="1:10" x14ac:dyDescent="0.45">
      <c r="A94" s="137" t="s">
        <v>108</v>
      </c>
      <c r="B94" s="5"/>
      <c r="C94" s="11">
        <f>$B$17</f>
        <v>432</v>
      </c>
      <c r="D94" s="11">
        <f t="shared" ref="D94:I94" si="30">$B$17</f>
        <v>432</v>
      </c>
      <c r="E94" s="11">
        <f t="shared" si="30"/>
        <v>432</v>
      </c>
      <c r="F94" s="11">
        <f t="shared" si="30"/>
        <v>432</v>
      </c>
      <c r="G94" s="11">
        <f t="shared" si="30"/>
        <v>432</v>
      </c>
      <c r="H94" s="11">
        <f t="shared" si="30"/>
        <v>432</v>
      </c>
      <c r="I94" s="11">
        <f t="shared" si="30"/>
        <v>432</v>
      </c>
      <c r="J94" s="5"/>
    </row>
    <row r="95" spans="1:10" x14ac:dyDescent="0.45">
      <c r="A95" s="16" t="s">
        <v>20</v>
      </c>
      <c r="B95" s="11"/>
      <c r="C95" s="11">
        <v>500.3</v>
      </c>
      <c r="D95" s="11">
        <v>500.3</v>
      </c>
      <c r="E95" s="11">
        <v>500.3</v>
      </c>
      <c r="F95" s="11">
        <v>500.3</v>
      </c>
      <c r="G95" s="11">
        <v>500.3</v>
      </c>
      <c r="H95" s="11">
        <v>500.3</v>
      </c>
      <c r="I95" s="11">
        <v>500.3</v>
      </c>
      <c r="J95" s="17"/>
    </row>
    <row r="96" spans="1:10" x14ac:dyDescent="0.45">
      <c r="A96" s="16" t="s">
        <v>15</v>
      </c>
      <c r="B96" s="11"/>
      <c r="C96" s="11">
        <f>22%*(C88+C92+C94)</f>
        <v>408.14400000000001</v>
      </c>
      <c r="D96" s="11">
        <f t="shared" ref="D96:I96" si="31">22%*(D88+D92+D94)</f>
        <v>408.14400000000001</v>
      </c>
      <c r="E96" s="11">
        <f t="shared" si="31"/>
        <v>408.14400000000001</v>
      </c>
      <c r="F96" s="11">
        <f t="shared" si="31"/>
        <v>408.14400000000001</v>
      </c>
      <c r="G96" s="11">
        <f t="shared" si="31"/>
        <v>408.14400000000001</v>
      </c>
      <c r="H96" s="11">
        <f t="shared" si="31"/>
        <v>408.14400000000001</v>
      </c>
      <c r="I96" s="11">
        <f t="shared" si="31"/>
        <v>408.14400000000001</v>
      </c>
      <c r="J96" s="17"/>
    </row>
    <row r="97" spans="1:10" x14ac:dyDescent="0.45">
      <c r="A97" s="138" t="s">
        <v>109</v>
      </c>
      <c r="B97" s="12"/>
      <c r="C97" s="13">
        <f>SUM(C94:C96)</f>
        <v>1340.444</v>
      </c>
      <c r="D97" s="13">
        <f t="shared" ref="D97:I97" si="32">SUM(D94:D96)</f>
        <v>1340.444</v>
      </c>
      <c r="E97" s="13">
        <f t="shared" si="32"/>
        <v>1340.444</v>
      </c>
      <c r="F97" s="13">
        <f t="shared" si="32"/>
        <v>1340.444</v>
      </c>
      <c r="G97" s="13">
        <f t="shared" si="32"/>
        <v>1340.444</v>
      </c>
      <c r="H97" s="13">
        <f t="shared" si="32"/>
        <v>1340.444</v>
      </c>
      <c r="I97" s="13">
        <f t="shared" si="32"/>
        <v>1340.444</v>
      </c>
      <c r="J97" s="9"/>
    </row>
    <row r="98" spans="1:10" x14ac:dyDescent="0.45">
      <c r="A98" s="138" t="s">
        <v>100</v>
      </c>
      <c r="B98" s="59"/>
      <c r="C98" s="13">
        <f>C92+C97</f>
        <v>1436.444</v>
      </c>
      <c r="D98" s="13">
        <f t="shared" ref="D98:I98" si="33">D92+D97</f>
        <v>1436.444</v>
      </c>
      <c r="E98" s="13">
        <f t="shared" si="33"/>
        <v>1436.444</v>
      </c>
      <c r="F98" s="13">
        <f t="shared" si="33"/>
        <v>1436.444</v>
      </c>
      <c r="G98" s="13">
        <f t="shared" si="33"/>
        <v>1436.444</v>
      </c>
      <c r="H98" s="13">
        <f t="shared" si="33"/>
        <v>1436.444</v>
      </c>
      <c r="I98" s="13">
        <f t="shared" si="33"/>
        <v>1436.444</v>
      </c>
      <c r="J98" s="5"/>
    </row>
    <row r="99" spans="1:10" x14ac:dyDescent="0.45">
      <c r="A99" s="139" t="s">
        <v>106</v>
      </c>
      <c r="B99" s="139"/>
      <c r="C99" s="135">
        <f>C90-C98</f>
        <v>2174.9680000000021</v>
      </c>
      <c r="D99" s="135">
        <f t="shared" ref="D99:I99" si="34">D90-D98</f>
        <v>2174.9680000000021</v>
      </c>
      <c r="E99" s="135">
        <f t="shared" si="34"/>
        <v>2174.9680000000021</v>
      </c>
      <c r="F99" s="135">
        <f t="shared" si="34"/>
        <v>2174.9680000000021</v>
      </c>
      <c r="G99" s="135">
        <f t="shared" si="34"/>
        <v>2174.9680000000021</v>
      </c>
      <c r="H99" s="135">
        <f t="shared" si="34"/>
        <v>2174.9680000000021</v>
      </c>
      <c r="I99" s="135">
        <f t="shared" si="34"/>
        <v>2174.9680000000021</v>
      </c>
      <c r="J99" s="5"/>
    </row>
    <row r="100" spans="1:10" x14ac:dyDescent="0.45">
      <c r="A100" s="5" t="s">
        <v>14</v>
      </c>
      <c r="B100" s="11"/>
      <c r="C100" s="11">
        <f>18%*C99</f>
        <v>391.49424000000039</v>
      </c>
      <c r="D100" s="11">
        <f t="shared" ref="D100:I100" si="35">18%*D99</f>
        <v>391.49424000000039</v>
      </c>
      <c r="E100" s="11">
        <f t="shared" si="35"/>
        <v>391.49424000000039</v>
      </c>
      <c r="F100" s="11">
        <f t="shared" si="35"/>
        <v>391.49424000000039</v>
      </c>
      <c r="G100" s="11">
        <f t="shared" si="35"/>
        <v>391.49424000000039</v>
      </c>
      <c r="H100" s="11">
        <f t="shared" si="35"/>
        <v>391.49424000000039</v>
      </c>
      <c r="I100" s="11">
        <f t="shared" si="35"/>
        <v>391.49424000000039</v>
      </c>
      <c r="J100" s="11"/>
    </row>
    <row r="101" spans="1:10" x14ac:dyDescent="0.45">
      <c r="A101" s="55" t="s">
        <v>21</v>
      </c>
      <c r="B101" s="25"/>
      <c r="C101" s="25">
        <f>C99-C100</f>
        <v>1783.4737600000017</v>
      </c>
      <c r="D101" s="25">
        <f t="shared" ref="D101:I101" si="36">D99-D100</f>
        <v>1783.4737600000017</v>
      </c>
      <c r="E101" s="25">
        <f t="shared" si="36"/>
        <v>1783.4737600000017</v>
      </c>
      <c r="F101" s="25">
        <f t="shared" si="36"/>
        <v>1783.4737600000017</v>
      </c>
      <c r="G101" s="25">
        <f t="shared" si="36"/>
        <v>1783.4737600000017</v>
      </c>
      <c r="H101" s="25">
        <f t="shared" si="36"/>
        <v>1783.4737600000017</v>
      </c>
      <c r="I101" s="25">
        <f t="shared" si="36"/>
        <v>1783.4737600000017</v>
      </c>
      <c r="J101" s="11"/>
    </row>
  </sheetData>
  <mergeCells count="8">
    <mergeCell ref="A63:J63"/>
    <mergeCell ref="A78:J78"/>
    <mergeCell ref="A1:J1"/>
    <mergeCell ref="A2:J2"/>
    <mergeCell ref="A15:C15"/>
    <mergeCell ref="A23:D23"/>
    <mergeCell ref="A32:D32"/>
    <mergeCell ref="A39:J39"/>
  </mergeCells>
  <pageMargins left="0.78740157480314965" right="0.78740157480314965" top="0.78740157480314965" bottom="0.39370078740157483" header="0.31496062992125984" footer="0.31496062992125984"/>
  <pageSetup paperSize="9" scale="84" orientation="landscape" verticalDpi="0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showGridLines="0" zoomScale="75" zoomScaleNormal="75" workbookViewId="0">
      <selection activeCell="H28" sqref="H28"/>
    </sheetView>
  </sheetViews>
  <sheetFormatPr defaultRowHeight="14.25" x14ac:dyDescent="0.45"/>
  <cols>
    <col min="2" max="9" width="9.1328125" bestFit="1" customWidth="1"/>
    <col min="10" max="10" width="11.9296875" bestFit="1" customWidth="1"/>
  </cols>
  <sheetData>
    <row r="1" spans="2:11" ht="15" x14ac:dyDescent="0.45">
      <c r="B1" s="170" t="s">
        <v>117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5" x14ac:dyDescent="0.45">
      <c r="B2" s="170" t="s">
        <v>98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2:11" ht="15" x14ac:dyDescent="0.45"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2:11" x14ac:dyDescent="0.45">
      <c r="J4" s="64" t="s">
        <v>159</v>
      </c>
    </row>
    <row r="5" spans="2:11" x14ac:dyDescent="0.45">
      <c r="B5" s="181" t="s">
        <v>164</v>
      </c>
      <c r="C5" s="181"/>
      <c r="D5" s="181"/>
      <c r="E5" s="181"/>
      <c r="F5" s="181"/>
      <c r="G5" s="181"/>
      <c r="H5" s="181"/>
      <c r="I5" s="181"/>
      <c r="J5" s="181"/>
      <c r="K5" s="181"/>
    </row>
    <row r="6" spans="2:11" x14ac:dyDescent="0.45">
      <c r="B6" s="166">
        <v>-0.2</v>
      </c>
      <c r="C6" s="166">
        <v>-0.15</v>
      </c>
      <c r="D6" s="166">
        <v>-0.1</v>
      </c>
      <c r="E6" s="166">
        <v>-0.05</v>
      </c>
      <c r="F6" s="166">
        <v>0</v>
      </c>
      <c r="G6" s="166">
        <v>0.05</v>
      </c>
      <c r="H6" s="166">
        <v>0.1</v>
      </c>
      <c r="I6" s="166">
        <v>0.15</v>
      </c>
      <c r="J6" s="166">
        <v>0.2</v>
      </c>
      <c r="K6" s="1"/>
    </row>
    <row r="7" spans="2:11" x14ac:dyDescent="0.45">
      <c r="B7" s="175" t="s">
        <v>162</v>
      </c>
      <c r="C7" s="176"/>
      <c r="D7" s="176"/>
      <c r="E7" s="176"/>
      <c r="F7" s="176"/>
      <c r="G7" s="176"/>
      <c r="H7" s="176"/>
      <c r="I7" s="176"/>
      <c r="J7" s="177"/>
      <c r="K7" s="1"/>
    </row>
    <row r="8" spans="2:11" x14ac:dyDescent="0.45">
      <c r="B8" s="14">
        <f>' Фактор_зміна ціни реалізації'!I309</f>
        <v>-6872.3159850149905</v>
      </c>
      <c r="C8" s="14">
        <f>' Фактор_зміна ціни реалізації'!I247</f>
        <v>-4542.9656906512391</v>
      </c>
      <c r="D8" s="14">
        <f>' Фактор_зміна ціни реалізації'!I185</f>
        <v>-2213.6153962874869</v>
      </c>
      <c r="E8" s="14">
        <f>' Фактор_зміна ціни реалізації'!I123</f>
        <v>115.73489807626004</v>
      </c>
      <c r="F8" s="14">
        <v>2445.1</v>
      </c>
      <c r="G8" s="14">
        <f>' Фактор_зміна ціни реалізації'!I92</f>
        <v>4774.4354868037581</v>
      </c>
      <c r="H8" s="14">
        <f>' Фактор_зміна ціни реалізації'!I154</f>
        <v>7103.7857811675167</v>
      </c>
      <c r="I8" s="14">
        <f>' Фактор_зміна ціни реалізації'!I216</f>
        <v>9433.1360755312544</v>
      </c>
      <c r="J8" s="14">
        <f>' Фактор_зміна ціни реалізації'!I278</f>
        <v>11762.486369895008</v>
      </c>
      <c r="K8" s="1"/>
    </row>
    <row r="9" spans="2:11" x14ac:dyDescent="0.45">
      <c r="B9" s="178" t="s">
        <v>163</v>
      </c>
      <c r="C9" s="179"/>
      <c r="D9" s="179"/>
      <c r="E9" s="179"/>
      <c r="F9" s="179"/>
      <c r="G9" s="179"/>
      <c r="H9" s="179"/>
      <c r="I9" s="179"/>
      <c r="J9" s="180"/>
      <c r="K9" s="1"/>
    </row>
    <row r="10" spans="2:11" x14ac:dyDescent="0.45">
      <c r="B10" s="167">
        <f t="shared" ref="B10:J10" si="0">(B8-$F$8)/$F$8</f>
        <v>-3.8106482291174144</v>
      </c>
      <c r="C10" s="167">
        <f t="shared" si="0"/>
        <v>-2.8579876858415769</v>
      </c>
      <c r="D10" s="167">
        <f t="shared" si="0"/>
        <v>-1.9053271425657385</v>
      </c>
      <c r="E10" s="167">
        <f t="shared" si="0"/>
        <v>-0.95266659928990227</v>
      </c>
      <c r="F10" s="167">
        <f t="shared" si="0"/>
        <v>0</v>
      </c>
      <c r="G10" s="167">
        <f t="shared" si="0"/>
        <v>0.95265448726177182</v>
      </c>
      <c r="H10" s="167">
        <f t="shared" si="0"/>
        <v>1.9053150305376125</v>
      </c>
      <c r="I10" s="167">
        <f t="shared" si="0"/>
        <v>2.8579755738134449</v>
      </c>
      <c r="J10" s="167">
        <f t="shared" si="0"/>
        <v>3.8106361170892842</v>
      </c>
      <c r="K10" s="1"/>
    </row>
    <row r="11" spans="2:11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45">
      <c r="B12" s="1"/>
      <c r="C12" s="1"/>
      <c r="D12" s="1"/>
      <c r="E12" s="1"/>
      <c r="F12" s="1"/>
      <c r="G12" s="1"/>
      <c r="H12" s="1"/>
      <c r="I12" s="1"/>
      <c r="J12" s="64" t="s">
        <v>160</v>
      </c>
      <c r="K12" s="1"/>
    </row>
    <row r="13" spans="2:11" x14ac:dyDescent="0.45">
      <c r="B13" s="182" t="s">
        <v>165</v>
      </c>
      <c r="C13" s="182"/>
      <c r="D13" s="182"/>
      <c r="E13" s="182"/>
      <c r="F13" s="182"/>
      <c r="G13" s="182"/>
      <c r="H13" s="182"/>
      <c r="I13" s="182"/>
      <c r="J13" s="182"/>
      <c r="K13" s="1"/>
    </row>
    <row r="14" spans="2:11" x14ac:dyDescent="0.45">
      <c r="B14" s="166">
        <v>-0.2</v>
      </c>
      <c r="C14" s="166">
        <v>-0.15</v>
      </c>
      <c r="D14" s="166">
        <v>-0.1</v>
      </c>
      <c r="E14" s="166">
        <v>-0.05</v>
      </c>
      <c r="F14" s="166">
        <v>0</v>
      </c>
      <c r="G14" s="166">
        <v>0.05</v>
      </c>
      <c r="H14" s="166">
        <v>0.1</v>
      </c>
      <c r="I14" s="166">
        <v>0.15</v>
      </c>
      <c r="J14" s="166">
        <v>0.2</v>
      </c>
      <c r="K14" s="1"/>
    </row>
    <row r="15" spans="2:11" x14ac:dyDescent="0.45">
      <c r="B15" s="175" t="s">
        <v>162</v>
      </c>
      <c r="C15" s="176"/>
      <c r="D15" s="176"/>
      <c r="E15" s="176"/>
      <c r="F15" s="176"/>
      <c r="G15" s="176"/>
      <c r="H15" s="176"/>
      <c r="I15" s="176"/>
      <c r="J15" s="177"/>
      <c r="K15" s="1"/>
    </row>
    <row r="16" spans="2:11" x14ac:dyDescent="0.45">
      <c r="B16" s="168">
        <f>'Фактор_зміна ціни на газ'!I373</f>
        <v>2701.9201406700013</v>
      </c>
      <c r="C16" s="168">
        <f>'Фактор_зміна ціни на газ'!I311</f>
        <v>2637.7114036125054</v>
      </c>
      <c r="D16" s="168">
        <f>'Фактор_зміна ціни на газ'!I249</f>
        <v>2573.5026665550008</v>
      </c>
      <c r="E16" s="168">
        <f>'Фактор_зміна ціни на газ'!I187</f>
        <v>2509.2939294974926</v>
      </c>
      <c r="F16" s="168">
        <v>2445.1</v>
      </c>
      <c r="G16" s="168">
        <f>'Фактор_зміна ціни на газ'!I156</f>
        <v>2380.8764553824981</v>
      </c>
      <c r="H16" s="168">
        <f>'Фактор_зміна ціни на газ'!I218</f>
        <v>2316.667718324994</v>
      </c>
      <c r="I16" s="168">
        <f>'Фактор_зміна ціни на газ'!I280</f>
        <v>2252.4589812674958</v>
      </c>
      <c r="J16" s="168">
        <f>'Фактор_зміна ціни на газ'!I342</f>
        <v>2188.250244210004</v>
      </c>
      <c r="K16" s="1"/>
    </row>
    <row r="17" spans="2:11" x14ac:dyDescent="0.45">
      <c r="B17" s="178" t="s">
        <v>163</v>
      </c>
      <c r="C17" s="179"/>
      <c r="D17" s="179"/>
      <c r="E17" s="179"/>
      <c r="F17" s="179"/>
      <c r="G17" s="179"/>
      <c r="H17" s="179"/>
      <c r="I17" s="179"/>
      <c r="J17" s="180"/>
      <c r="K17" s="1"/>
    </row>
    <row r="18" spans="2:11" x14ac:dyDescent="0.45">
      <c r="B18" s="167">
        <f>(B16-$F$16)/$F$16</f>
        <v>0.10503461644513573</v>
      </c>
      <c r="C18" s="167">
        <f t="shared" ref="C18:J18" si="1">(C16-$F$16)/$F$16</f>
        <v>7.8774448330336366E-2</v>
      </c>
      <c r="D18" s="167">
        <f t="shared" si="1"/>
        <v>5.2514280215533476E-2</v>
      </c>
      <c r="E18" s="167">
        <f t="shared" si="1"/>
        <v>2.6254112100729098E-2</v>
      </c>
      <c r="F18" s="167">
        <f t="shared" si="1"/>
        <v>0</v>
      </c>
      <c r="G18" s="167">
        <f t="shared" si="1"/>
        <v>-2.6266224128870735E-2</v>
      </c>
      <c r="H18" s="167">
        <f t="shared" si="1"/>
        <v>-5.2526392243673441E-2</v>
      </c>
      <c r="I18" s="167">
        <f t="shared" si="1"/>
        <v>-7.8786560358473728E-2</v>
      </c>
      <c r="J18" s="167">
        <f t="shared" si="1"/>
        <v>-0.10504672847327141</v>
      </c>
      <c r="K18" s="1"/>
    </row>
    <row r="19" spans="2:11" x14ac:dyDescent="0.4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45">
      <c r="B20" s="1"/>
      <c r="C20" s="1"/>
      <c r="D20" s="1"/>
      <c r="E20" s="1"/>
      <c r="F20" s="1"/>
      <c r="G20" s="1"/>
      <c r="H20" s="1"/>
      <c r="I20" s="1"/>
      <c r="J20" s="64" t="s">
        <v>161</v>
      </c>
      <c r="K20" s="1"/>
    </row>
    <row r="21" spans="2:11" x14ac:dyDescent="0.45">
      <c r="B21" s="182" t="s">
        <v>166</v>
      </c>
      <c r="C21" s="182"/>
      <c r="D21" s="182"/>
      <c r="E21" s="182"/>
      <c r="F21" s="182"/>
      <c r="G21" s="182"/>
      <c r="H21" s="182"/>
      <c r="I21" s="182"/>
      <c r="J21" s="182"/>
      <c r="K21" s="1"/>
    </row>
    <row r="22" spans="2:11" x14ac:dyDescent="0.45">
      <c r="B22" s="166">
        <v>-0.2</v>
      </c>
      <c r="C22" s="166">
        <v>-0.15</v>
      </c>
      <c r="D22" s="166">
        <v>-0.1</v>
      </c>
      <c r="E22" s="166">
        <v>-0.05</v>
      </c>
      <c r="F22" s="166">
        <v>0</v>
      </c>
      <c r="G22" s="166">
        <v>0.05</v>
      </c>
      <c r="H22" s="166">
        <v>0.1</v>
      </c>
      <c r="I22" s="166">
        <v>0.15</v>
      </c>
      <c r="J22" s="166">
        <v>0.2</v>
      </c>
      <c r="K22" s="1"/>
    </row>
    <row r="23" spans="2:11" x14ac:dyDescent="0.45">
      <c r="B23" s="175" t="s">
        <v>162</v>
      </c>
      <c r="C23" s="176"/>
      <c r="D23" s="176"/>
      <c r="E23" s="176"/>
      <c r="F23" s="176"/>
      <c r="G23" s="176"/>
      <c r="H23" s="176"/>
      <c r="I23" s="176"/>
      <c r="J23" s="177"/>
      <c r="K23" s="1"/>
    </row>
    <row r="24" spans="2:11" x14ac:dyDescent="0.45">
      <c r="B24" s="168">
        <f>'Фактор_зміна ціни на сировину'!I373</f>
        <v>8437.9006511399893</v>
      </c>
      <c r="C24" s="168">
        <f>'Фактор_зміна ціни на сировину'!I311</f>
        <v>6939.6967864649951</v>
      </c>
      <c r="D24" s="168">
        <f>'Фактор_зміна ціни на сировину'!I249</f>
        <v>5441.4929217899899</v>
      </c>
      <c r="E24" s="168">
        <f>'Фактор_зміна ціни на сировину'!I187</f>
        <v>3943.2890571149956</v>
      </c>
      <c r="F24" s="168">
        <v>2445.1</v>
      </c>
      <c r="G24" s="168">
        <f>'Фактор_зміна ціни на сировину'!I156</f>
        <v>946.88132776499515</v>
      </c>
      <c r="H24" s="168">
        <f>'Фактор_зміна ціни на сировину'!I218</f>
        <v>-551.3225369100046</v>
      </c>
      <c r="I24" s="168">
        <f>'Фактор_зміна ціни на сировину'!I280</f>
        <v>-2049.5264015849912</v>
      </c>
      <c r="J24" s="168">
        <f>'Фактор_зміна ціни на сировину'!I342</f>
        <v>-3547.7302662600027</v>
      </c>
      <c r="K24" s="1"/>
    </row>
    <row r="25" spans="2:11" x14ac:dyDescent="0.45">
      <c r="B25" s="178" t="s">
        <v>163</v>
      </c>
      <c r="C25" s="179"/>
      <c r="D25" s="179"/>
      <c r="E25" s="179"/>
      <c r="F25" s="179"/>
      <c r="G25" s="179"/>
      <c r="H25" s="179"/>
      <c r="I25" s="179"/>
      <c r="J25" s="180"/>
      <c r="K25" s="1"/>
    </row>
    <row r="26" spans="2:11" x14ac:dyDescent="0.45">
      <c r="B26" s="167">
        <f>(B24-$F$24)/$F$24</f>
        <v>2.4509429680340227</v>
      </c>
      <c r="C26" s="167">
        <f t="shared" ref="C26:J26" si="2">(C24-$F$24)/$F$24</f>
        <v>1.8382057120220014</v>
      </c>
      <c r="D26" s="167">
        <f t="shared" si="2"/>
        <v>1.2254684560099751</v>
      </c>
      <c r="E26" s="167">
        <f t="shared" si="2"/>
        <v>0.61273119999795334</v>
      </c>
      <c r="F26" s="167">
        <f t="shared" si="2"/>
        <v>0</v>
      </c>
      <c r="G26" s="167">
        <f t="shared" si="2"/>
        <v>-0.612743312026095</v>
      </c>
      <c r="H26" s="167">
        <f t="shared" si="2"/>
        <v>-1.2254805680381189</v>
      </c>
      <c r="I26" s="167">
        <f t="shared" si="2"/>
        <v>-1.8382178240501374</v>
      </c>
      <c r="J26" s="167">
        <f t="shared" si="2"/>
        <v>-2.4509550800621662</v>
      </c>
      <c r="K26" s="1"/>
    </row>
  </sheetData>
  <mergeCells count="11">
    <mergeCell ref="B1:K1"/>
    <mergeCell ref="B2:K2"/>
    <mergeCell ref="B7:J7"/>
    <mergeCell ref="B9:J9"/>
    <mergeCell ref="B15:J15"/>
    <mergeCell ref="B23:J23"/>
    <mergeCell ref="B25:J25"/>
    <mergeCell ref="B5:K5"/>
    <mergeCell ref="B13:J13"/>
    <mergeCell ref="B21:J21"/>
    <mergeCell ref="B17:J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showGridLines="0" topLeftCell="A19" zoomScale="75" zoomScaleNormal="75" workbookViewId="0">
      <selection activeCell="L47" sqref="L47"/>
    </sheetView>
  </sheetViews>
  <sheetFormatPr defaultRowHeight="14.25" x14ac:dyDescent="0.45"/>
  <cols>
    <col min="1" max="1" width="46.6640625" bestFit="1" customWidth="1"/>
    <col min="2" max="2" width="14.06640625" customWidth="1"/>
    <col min="3" max="3" width="10.9296875" bestFit="1" customWidth="1"/>
    <col min="4" max="4" width="9.53125" customWidth="1"/>
    <col min="5" max="7" width="9.53125" bestFit="1" customWidth="1"/>
    <col min="8" max="8" width="9.796875" bestFit="1" customWidth="1"/>
    <col min="9" max="9" width="10.9296875" bestFit="1" customWidth="1"/>
    <col min="10" max="10" width="9.796875" bestFit="1" customWidth="1"/>
  </cols>
  <sheetData>
    <row r="1" spans="1:10" ht="15" x14ac:dyDescent="0.4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x14ac:dyDescent="0.4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x14ac:dyDescent="0.45">
      <c r="A4" s="1"/>
      <c r="B4" s="1"/>
      <c r="C4" s="1" t="s">
        <v>79</v>
      </c>
    </row>
    <row r="5" spans="1:10" ht="14.65" thickBot="1" x14ac:dyDescent="0.5">
      <c r="A5" s="1"/>
      <c r="B5" s="1"/>
      <c r="C5" s="1"/>
    </row>
    <row r="6" spans="1:10" ht="26.65" thickBot="1" x14ac:dyDescent="0.5">
      <c r="A6" s="90" t="s">
        <v>65</v>
      </c>
      <c r="B6" s="78" t="s">
        <v>66</v>
      </c>
      <c r="C6" s="78" t="s">
        <v>67</v>
      </c>
    </row>
    <row r="7" spans="1:10" x14ac:dyDescent="0.45">
      <c r="A7" s="87" t="s">
        <v>68</v>
      </c>
      <c r="B7" s="88" t="s">
        <v>69</v>
      </c>
      <c r="C7" s="89" t="s">
        <v>70</v>
      </c>
    </row>
    <row r="8" spans="1:10" x14ac:dyDescent="0.45">
      <c r="A8" s="81" t="s">
        <v>71</v>
      </c>
      <c r="B8" s="79" t="s">
        <v>72</v>
      </c>
      <c r="C8" s="82">
        <v>7</v>
      </c>
    </row>
    <row r="9" spans="1:10" x14ac:dyDescent="0.45">
      <c r="A9" s="81" t="s">
        <v>78</v>
      </c>
      <c r="B9" s="79" t="s">
        <v>76</v>
      </c>
      <c r="C9" s="82">
        <v>32.65</v>
      </c>
    </row>
    <row r="10" spans="1:10" ht="14.35" customHeight="1" x14ac:dyDescent="0.45">
      <c r="A10" s="81" t="s">
        <v>73</v>
      </c>
      <c r="B10" s="80" t="s">
        <v>77</v>
      </c>
      <c r="C10" s="82">
        <v>47.67</v>
      </c>
    </row>
    <row r="11" spans="1:10" x14ac:dyDescent="0.45">
      <c r="A11" s="81" t="s">
        <v>74</v>
      </c>
      <c r="B11" s="79" t="s">
        <v>59</v>
      </c>
      <c r="C11" s="83">
        <f>C10*12*C8*C9</f>
        <v>130739.74199999998</v>
      </c>
    </row>
    <row r="12" spans="1:10" ht="14.65" thickBot="1" x14ac:dyDescent="0.5">
      <c r="A12" s="84" t="s">
        <v>75</v>
      </c>
      <c r="B12" s="85" t="s">
        <v>59</v>
      </c>
      <c r="C12" s="86">
        <v>6500</v>
      </c>
    </row>
    <row r="14" spans="1:10" x14ac:dyDescent="0.45">
      <c r="A14" s="1"/>
      <c r="B14" s="1"/>
      <c r="C14" s="1" t="s">
        <v>83</v>
      </c>
      <c r="D14" s="1"/>
    </row>
    <row r="15" spans="1:10" ht="14.65" thickBot="1" x14ac:dyDescent="0.5">
      <c r="A15" s="173" t="s">
        <v>60</v>
      </c>
      <c r="B15" s="173"/>
      <c r="C15" s="173"/>
      <c r="D15" s="72"/>
    </row>
    <row r="16" spans="1:10" ht="14.65" thickBot="1" x14ac:dyDescent="0.5">
      <c r="A16" s="39" t="s">
        <v>64</v>
      </c>
      <c r="B16" s="69" t="s">
        <v>56</v>
      </c>
      <c r="C16" s="133"/>
      <c r="D16" s="133"/>
    </row>
    <row r="17" spans="1:11" x14ac:dyDescent="0.45">
      <c r="A17" s="68" t="s">
        <v>61</v>
      </c>
      <c r="B17" s="122">
        <v>432</v>
      </c>
      <c r="C17" s="1"/>
      <c r="D17" s="1"/>
    </row>
    <row r="18" spans="1:11" x14ac:dyDescent="0.45">
      <c r="A18" s="16" t="s">
        <v>62</v>
      </c>
      <c r="B18" s="17">
        <v>96</v>
      </c>
      <c r="C18" s="1"/>
      <c r="D18" s="1"/>
    </row>
    <row r="19" spans="1:11" ht="14.65" thickBot="1" x14ac:dyDescent="0.5">
      <c r="A19" s="71" t="s">
        <v>63</v>
      </c>
      <c r="B19" s="61">
        <v>1327.2</v>
      </c>
      <c r="C19" s="1"/>
      <c r="D19" s="1"/>
    </row>
    <row r="20" spans="1:11" ht="14.65" thickBot="1" x14ac:dyDescent="0.5">
      <c r="A20" s="70" t="s">
        <v>54</v>
      </c>
      <c r="B20" s="123">
        <f>SUM(B17:B19)</f>
        <v>1855.2</v>
      </c>
      <c r="C20" s="1"/>
      <c r="D20" s="1"/>
    </row>
    <row r="21" spans="1:11" x14ac:dyDescent="0.45">
      <c r="A21" s="73"/>
      <c r="B21" s="74"/>
      <c r="C21" s="1"/>
      <c r="D21" s="1"/>
    </row>
    <row r="22" spans="1:11" x14ac:dyDescent="0.45">
      <c r="A22" s="1"/>
      <c r="B22" s="1"/>
      <c r="C22" s="1" t="s">
        <v>84</v>
      </c>
      <c r="D22" s="1"/>
    </row>
    <row r="23" spans="1:11" ht="14.65" thickBot="1" x14ac:dyDescent="0.5">
      <c r="A23" s="173" t="s">
        <v>49</v>
      </c>
      <c r="B23" s="173"/>
      <c r="C23" s="173"/>
      <c r="D23" s="173"/>
    </row>
    <row r="24" spans="1:11" ht="39.75" thickBot="1" x14ac:dyDescent="0.5">
      <c r="A24" s="118" t="s">
        <v>55</v>
      </c>
      <c r="B24" s="119" t="s">
        <v>58</v>
      </c>
      <c r="C24" s="119" t="s">
        <v>57</v>
      </c>
      <c r="D24" s="120" t="s">
        <v>56</v>
      </c>
    </row>
    <row r="25" spans="1:11" x14ac:dyDescent="0.45">
      <c r="A25" s="91" t="s">
        <v>50</v>
      </c>
      <c r="B25" s="124">
        <v>21</v>
      </c>
      <c r="C25" s="124">
        <f>B25*$C$10</f>
        <v>1001.07</v>
      </c>
      <c r="D25" s="125">
        <f>C25*12</f>
        <v>12012.84</v>
      </c>
    </row>
    <row r="26" spans="1:11" x14ac:dyDescent="0.45">
      <c r="A26" s="16" t="s">
        <v>51</v>
      </c>
      <c r="B26" s="11">
        <v>0.9</v>
      </c>
      <c r="C26" s="124">
        <f>B26*$C$10</f>
        <v>42.903000000000006</v>
      </c>
      <c r="D26" s="17">
        <f t="shared" ref="D26:D29" si="0">C26*12</f>
        <v>514.83600000000001</v>
      </c>
    </row>
    <row r="27" spans="1:11" x14ac:dyDescent="0.45">
      <c r="A27" s="16" t="s">
        <v>52</v>
      </c>
      <c r="B27" s="11">
        <v>0.09</v>
      </c>
      <c r="C27" s="124">
        <f t="shared" ref="C27:C28" si="1">B27*$C$10</f>
        <v>4.2903000000000002</v>
      </c>
      <c r="D27" s="17">
        <f t="shared" si="0"/>
        <v>51.483600000000003</v>
      </c>
    </row>
    <row r="28" spans="1:11" ht="14.65" thickBot="1" x14ac:dyDescent="0.5">
      <c r="A28" s="121" t="s">
        <v>53</v>
      </c>
      <c r="B28" s="126">
        <v>0.3</v>
      </c>
      <c r="C28" s="127">
        <f t="shared" si="1"/>
        <v>14.301</v>
      </c>
      <c r="D28" s="128">
        <f t="shared" si="0"/>
        <v>171.61199999999999</v>
      </c>
    </row>
    <row r="29" spans="1:11" ht="14.65" thickBot="1" x14ac:dyDescent="0.5">
      <c r="A29" s="35" t="s">
        <v>54</v>
      </c>
      <c r="B29" s="129"/>
      <c r="C29" s="130">
        <f>SUM(C25:C28)</f>
        <v>1062.5642999999998</v>
      </c>
      <c r="D29" s="131">
        <f t="shared" si="0"/>
        <v>12750.771599999996</v>
      </c>
    </row>
    <row r="30" spans="1:11" x14ac:dyDescent="0.45">
      <c r="A30" s="75"/>
      <c r="B30" s="76"/>
      <c r="C30" s="77"/>
      <c r="D30" s="77"/>
    </row>
    <row r="31" spans="1:11" x14ac:dyDescent="0.45">
      <c r="A31" s="2"/>
      <c r="B31" s="2"/>
      <c r="C31" s="2"/>
      <c r="D31" s="2"/>
      <c r="E31" s="2"/>
      <c r="F31" s="2"/>
      <c r="G31" s="2"/>
      <c r="H31" s="2"/>
      <c r="I31" s="64" t="s">
        <v>111</v>
      </c>
      <c r="J31" s="2"/>
      <c r="K31" s="2"/>
    </row>
    <row r="32" spans="1:11" ht="14.65" thickBot="1" x14ac:dyDescent="0.5">
      <c r="A32" s="169" t="s">
        <v>112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1" ht="14.65" thickBot="1" x14ac:dyDescent="0.5">
      <c r="A33" s="145" t="s">
        <v>17</v>
      </c>
      <c r="B33" s="146"/>
      <c r="C33" s="147" t="s">
        <v>33</v>
      </c>
      <c r="D33" s="147" t="s">
        <v>34</v>
      </c>
      <c r="E33" s="147" t="s">
        <v>35</v>
      </c>
      <c r="F33" s="147" t="s">
        <v>36</v>
      </c>
      <c r="G33" s="147" t="s">
        <v>37</v>
      </c>
      <c r="H33" s="147" t="s">
        <v>38</v>
      </c>
      <c r="I33" s="147" t="s">
        <v>39</v>
      </c>
      <c r="J33" s="148"/>
      <c r="K33" s="3"/>
    </row>
    <row r="34" spans="1:11" x14ac:dyDescent="0.45">
      <c r="A34" s="154" t="s">
        <v>10</v>
      </c>
      <c r="B34" s="155"/>
      <c r="C34" s="155"/>
      <c r="D34" s="155"/>
      <c r="E34" s="155"/>
      <c r="F34" s="155"/>
      <c r="G34" s="155"/>
      <c r="H34" s="155"/>
      <c r="I34" s="155"/>
      <c r="J34" s="156"/>
      <c r="K34" s="3"/>
    </row>
    <row r="35" spans="1:11" x14ac:dyDescent="0.45">
      <c r="A35" s="16" t="s">
        <v>8</v>
      </c>
      <c r="B35" s="11"/>
      <c r="C35" s="11">
        <f>$C$10*12*$C$9</f>
        <v>18677.106</v>
      </c>
      <c r="D35" s="11">
        <f t="shared" ref="D35:I35" si="2">$C$10*12*$C$9</f>
        <v>18677.106</v>
      </c>
      <c r="E35" s="11">
        <f t="shared" si="2"/>
        <v>18677.106</v>
      </c>
      <c r="F35" s="11">
        <f t="shared" si="2"/>
        <v>18677.106</v>
      </c>
      <c r="G35" s="11">
        <f t="shared" si="2"/>
        <v>18677.106</v>
      </c>
      <c r="H35" s="11">
        <f t="shared" si="2"/>
        <v>18677.106</v>
      </c>
      <c r="I35" s="11">
        <f t="shared" si="2"/>
        <v>18677.106</v>
      </c>
      <c r="J35" s="17"/>
    </row>
    <row r="36" spans="1:11" x14ac:dyDescent="0.45">
      <c r="A36" s="16" t="s">
        <v>44</v>
      </c>
      <c r="B36" s="11"/>
      <c r="C36" s="11">
        <f>C35/6</f>
        <v>3112.8510000000001</v>
      </c>
      <c r="D36" s="11">
        <f t="shared" ref="D36:I36" si="3">D35/6</f>
        <v>3112.8510000000001</v>
      </c>
      <c r="E36" s="11">
        <f t="shared" si="3"/>
        <v>3112.8510000000001</v>
      </c>
      <c r="F36" s="11">
        <f t="shared" si="3"/>
        <v>3112.8510000000001</v>
      </c>
      <c r="G36" s="11">
        <f t="shared" si="3"/>
        <v>3112.8510000000001</v>
      </c>
      <c r="H36" s="11">
        <f t="shared" si="3"/>
        <v>3112.8510000000001</v>
      </c>
      <c r="I36" s="11">
        <f t="shared" si="3"/>
        <v>3112.8510000000001</v>
      </c>
      <c r="J36" s="17"/>
    </row>
    <row r="37" spans="1:11" x14ac:dyDescent="0.45">
      <c r="A37" s="15" t="s">
        <v>9</v>
      </c>
      <c r="B37" s="13"/>
      <c r="C37" s="13">
        <f>C35-C36</f>
        <v>15564.254999999999</v>
      </c>
      <c r="D37" s="13">
        <f t="shared" ref="D37:I37" si="4">D35-D36</f>
        <v>15564.254999999999</v>
      </c>
      <c r="E37" s="13">
        <f t="shared" si="4"/>
        <v>15564.254999999999</v>
      </c>
      <c r="F37" s="13">
        <f t="shared" si="4"/>
        <v>15564.254999999999</v>
      </c>
      <c r="G37" s="13">
        <f t="shared" si="4"/>
        <v>15564.254999999999</v>
      </c>
      <c r="H37" s="13">
        <f t="shared" si="4"/>
        <v>15564.254999999999</v>
      </c>
      <c r="I37" s="13">
        <f t="shared" si="4"/>
        <v>15564.254999999999</v>
      </c>
      <c r="J37" s="17"/>
    </row>
    <row r="38" spans="1:11" x14ac:dyDescent="0.45">
      <c r="A38" s="15" t="s">
        <v>104</v>
      </c>
      <c r="B38" s="11"/>
      <c r="C38" s="11"/>
      <c r="D38" s="11"/>
      <c r="E38" s="11"/>
      <c r="F38" s="11"/>
      <c r="G38" s="11"/>
      <c r="H38" s="11"/>
      <c r="I38" s="11"/>
      <c r="J38" s="17"/>
    </row>
    <row r="39" spans="1:11" x14ac:dyDescent="0.45">
      <c r="A39" s="16" t="s">
        <v>12</v>
      </c>
      <c r="B39" s="11"/>
      <c r="C39" s="11">
        <f>$D$29</f>
        <v>12750.771599999996</v>
      </c>
      <c r="D39" s="11">
        <f t="shared" ref="D39:I39" si="5">$D$29</f>
        <v>12750.771599999996</v>
      </c>
      <c r="E39" s="11">
        <f t="shared" si="5"/>
        <v>12750.771599999996</v>
      </c>
      <c r="F39" s="11">
        <f t="shared" si="5"/>
        <v>12750.771599999996</v>
      </c>
      <c r="G39" s="11">
        <f t="shared" si="5"/>
        <v>12750.771599999996</v>
      </c>
      <c r="H39" s="11">
        <f t="shared" si="5"/>
        <v>12750.771599999996</v>
      </c>
      <c r="I39" s="11">
        <f t="shared" si="5"/>
        <v>12750.771599999996</v>
      </c>
      <c r="J39" s="17"/>
    </row>
    <row r="40" spans="1:11" x14ac:dyDescent="0.45">
      <c r="A40" s="16" t="s">
        <v>44</v>
      </c>
      <c r="B40" s="11"/>
      <c r="C40" s="11">
        <f>C39/6</f>
        <v>2125.1285999999996</v>
      </c>
      <c r="D40" s="11">
        <f t="shared" ref="D40:I40" si="6">D39/6</f>
        <v>2125.1285999999996</v>
      </c>
      <c r="E40" s="11">
        <f t="shared" si="6"/>
        <v>2125.1285999999996</v>
      </c>
      <c r="F40" s="11">
        <f t="shared" si="6"/>
        <v>2125.1285999999996</v>
      </c>
      <c r="G40" s="11">
        <f t="shared" si="6"/>
        <v>2125.1285999999996</v>
      </c>
      <c r="H40" s="11">
        <f t="shared" si="6"/>
        <v>2125.1285999999996</v>
      </c>
      <c r="I40" s="11">
        <f t="shared" si="6"/>
        <v>2125.1285999999996</v>
      </c>
      <c r="J40" s="17"/>
    </row>
    <row r="41" spans="1:11" x14ac:dyDescent="0.45">
      <c r="A41" s="15" t="s">
        <v>19</v>
      </c>
      <c r="B41" s="13"/>
      <c r="C41" s="13">
        <f t="shared" ref="C41:I41" si="7">C39-C40</f>
        <v>10625.642999999996</v>
      </c>
      <c r="D41" s="13">
        <f t="shared" si="7"/>
        <v>10625.642999999996</v>
      </c>
      <c r="E41" s="13">
        <f t="shared" si="7"/>
        <v>10625.642999999996</v>
      </c>
      <c r="F41" s="13">
        <f t="shared" si="7"/>
        <v>10625.642999999996</v>
      </c>
      <c r="G41" s="13">
        <f t="shared" si="7"/>
        <v>10625.642999999996</v>
      </c>
      <c r="H41" s="13">
        <f t="shared" si="7"/>
        <v>10625.642999999996</v>
      </c>
      <c r="I41" s="13">
        <f t="shared" si="7"/>
        <v>10625.642999999996</v>
      </c>
      <c r="J41" s="17"/>
    </row>
    <row r="42" spans="1:11" x14ac:dyDescent="0.45">
      <c r="A42" s="16" t="s">
        <v>102</v>
      </c>
      <c r="B42" s="11"/>
      <c r="C42" s="11">
        <f>$B$19</f>
        <v>1327.2</v>
      </c>
      <c r="D42" s="11">
        <f t="shared" ref="D42:I42" si="8">$B$19</f>
        <v>1327.2</v>
      </c>
      <c r="E42" s="11">
        <f t="shared" si="8"/>
        <v>1327.2</v>
      </c>
      <c r="F42" s="11">
        <f t="shared" si="8"/>
        <v>1327.2</v>
      </c>
      <c r="G42" s="11">
        <f t="shared" si="8"/>
        <v>1327.2</v>
      </c>
      <c r="H42" s="11">
        <f t="shared" si="8"/>
        <v>1327.2</v>
      </c>
      <c r="I42" s="11">
        <f t="shared" si="8"/>
        <v>1327.2</v>
      </c>
      <c r="J42" s="17"/>
    </row>
    <row r="43" spans="1:11" x14ac:dyDescent="0.45">
      <c r="A43" s="15" t="s">
        <v>105</v>
      </c>
      <c r="B43" s="12"/>
      <c r="C43" s="12">
        <f>C41+C42</f>
        <v>11952.842999999997</v>
      </c>
      <c r="D43" s="12">
        <f t="shared" ref="D43:I43" si="9">D41+D42</f>
        <v>11952.842999999997</v>
      </c>
      <c r="E43" s="12">
        <f t="shared" si="9"/>
        <v>11952.842999999997</v>
      </c>
      <c r="F43" s="12">
        <f t="shared" si="9"/>
        <v>11952.842999999997</v>
      </c>
      <c r="G43" s="12">
        <f t="shared" si="9"/>
        <v>11952.842999999997</v>
      </c>
      <c r="H43" s="12">
        <f t="shared" si="9"/>
        <v>11952.842999999997</v>
      </c>
      <c r="I43" s="12">
        <f t="shared" si="9"/>
        <v>11952.842999999997</v>
      </c>
      <c r="J43" s="17"/>
    </row>
    <row r="44" spans="1:11" ht="13.9" customHeight="1" x14ac:dyDescent="0.45">
      <c r="A44" s="134" t="s">
        <v>101</v>
      </c>
      <c r="B44" s="135"/>
      <c r="C44" s="135">
        <f>C37-C43</f>
        <v>3611.4120000000021</v>
      </c>
      <c r="D44" s="135">
        <f t="shared" ref="D44:I44" si="10">D37-D43</f>
        <v>3611.4120000000021</v>
      </c>
      <c r="E44" s="135">
        <f t="shared" si="10"/>
        <v>3611.4120000000021</v>
      </c>
      <c r="F44" s="135">
        <f t="shared" si="10"/>
        <v>3611.4120000000021</v>
      </c>
      <c r="G44" s="135">
        <f t="shared" si="10"/>
        <v>3611.4120000000021</v>
      </c>
      <c r="H44" s="135">
        <f t="shared" si="10"/>
        <v>3611.4120000000021</v>
      </c>
      <c r="I44" s="135">
        <f t="shared" si="10"/>
        <v>3611.4120000000021</v>
      </c>
      <c r="J44" s="17"/>
    </row>
    <row r="45" spans="1:11" ht="13.9" customHeight="1" x14ac:dyDescent="0.45">
      <c r="A45" s="15" t="s">
        <v>24</v>
      </c>
      <c r="B45" s="135"/>
      <c r="C45" s="135"/>
      <c r="D45" s="135"/>
      <c r="E45" s="135"/>
      <c r="F45" s="135"/>
      <c r="G45" s="135"/>
      <c r="H45" s="135"/>
      <c r="I45" s="135"/>
      <c r="J45" s="17"/>
    </row>
    <row r="46" spans="1:11" x14ac:dyDescent="0.45">
      <c r="A46" s="16" t="s">
        <v>103</v>
      </c>
      <c r="B46" s="11"/>
      <c r="C46" s="11">
        <f>$B$18</f>
        <v>96</v>
      </c>
      <c r="D46" s="11">
        <f t="shared" ref="D46:I46" si="11">$B$18</f>
        <v>96</v>
      </c>
      <c r="E46" s="11">
        <f t="shared" si="11"/>
        <v>96</v>
      </c>
      <c r="F46" s="11">
        <f t="shared" si="11"/>
        <v>96</v>
      </c>
      <c r="G46" s="11">
        <f t="shared" si="11"/>
        <v>96</v>
      </c>
      <c r="H46" s="11">
        <f t="shared" si="11"/>
        <v>96</v>
      </c>
      <c r="I46" s="11">
        <f t="shared" si="11"/>
        <v>96</v>
      </c>
      <c r="J46" s="17"/>
    </row>
    <row r="47" spans="1:11" x14ac:dyDescent="0.45">
      <c r="A47" s="15" t="s">
        <v>107</v>
      </c>
      <c r="B47" s="5"/>
      <c r="C47" s="11"/>
      <c r="D47" s="11"/>
      <c r="E47" s="11"/>
      <c r="F47" s="11"/>
      <c r="G47" s="11"/>
      <c r="H47" s="11"/>
      <c r="I47" s="11"/>
      <c r="J47" s="149"/>
    </row>
    <row r="48" spans="1:11" x14ac:dyDescent="0.45">
      <c r="A48" s="16" t="s">
        <v>108</v>
      </c>
      <c r="B48" s="5"/>
      <c r="C48" s="11">
        <f>$B$17</f>
        <v>432</v>
      </c>
      <c r="D48" s="11">
        <f t="shared" ref="D48:I48" si="12">$B$17</f>
        <v>432</v>
      </c>
      <c r="E48" s="11">
        <f t="shared" si="12"/>
        <v>432</v>
      </c>
      <c r="F48" s="11">
        <f t="shared" si="12"/>
        <v>432</v>
      </c>
      <c r="G48" s="11">
        <f t="shared" si="12"/>
        <v>432</v>
      </c>
      <c r="H48" s="11">
        <f t="shared" si="12"/>
        <v>432</v>
      </c>
      <c r="I48" s="11">
        <f t="shared" si="12"/>
        <v>432</v>
      </c>
      <c r="J48" s="149"/>
    </row>
    <row r="49" spans="1:11" x14ac:dyDescent="0.45">
      <c r="A49" s="16" t="s">
        <v>20</v>
      </c>
      <c r="B49" s="11"/>
      <c r="C49" s="11">
        <v>500.3</v>
      </c>
      <c r="D49" s="11">
        <v>500.3</v>
      </c>
      <c r="E49" s="11">
        <v>500.3</v>
      </c>
      <c r="F49" s="11">
        <v>500.3</v>
      </c>
      <c r="G49" s="11">
        <v>500.3</v>
      </c>
      <c r="H49" s="11">
        <v>500.3</v>
      </c>
      <c r="I49" s="11">
        <v>500.3</v>
      </c>
      <c r="J49" s="17"/>
    </row>
    <row r="50" spans="1:11" x14ac:dyDescent="0.45">
      <c r="A50" s="16" t="s">
        <v>15</v>
      </c>
      <c r="B50" s="11"/>
      <c r="C50" s="11">
        <f>22%*(C42+C46+C48)</f>
        <v>408.14400000000001</v>
      </c>
      <c r="D50" s="11">
        <f t="shared" ref="D50:I50" si="13">22%*(D42+D46+D48)</f>
        <v>408.14400000000001</v>
      </c>
      <c r="E50" s="11">
        <f t="shared" si="13"/>
        <v>408.14400000000001</v>
      </c>
      <c r="F50" s="11">
        <f t="shared" si="13"/>
        <v>408.14400000000001</v>
      </c>
      <c r="G50" s="11">
        <f t="shared" si="13"/>
        <v>408.14400000000001</v>
      </c>
      <c r="H50" s="11">
        <f t="shared" si="13"/>
        <v>408.14400000000001</v>
      </c>
      <c r="I50" s="11">
        <f t="shared" si="13"/>
        <v>408.14400000000001</v>
      </c>
      <c r="J50" s="17"/>
    </row>
    <row r="51" spans="1:11" x14ac:dyDescent="0.45">
      <c r="A51" s="15" t="s">
        <v>109</v>
      </c>
      <c r="B51" s="12"/>
      <c r="C51" s="13">
        <f>SUM(C48:C50)</f>
        <v>1340.444</v>
      </c>
      <c r="D51" s="13">
        <f t="shared" ref="D51:I51" si="14">SUM(D48:D50)</f>
        <v>1340.444</v>
      </c>
      <c r="E51" s="13">
        <f t="shared" si="14"/>
        <v>1340.444</v>
      </c>
      <c r="F51" s="13">
        <f t="shared" si="14"/>
        <v>1340.444</v>
      </c>
      <c r="G51" s="13">
        <f t="shared" si="14"/>
        <v>1340.444</v>
      </c>
      <c r="H51" s="13">
        <f t="shared" si="14"/>
        <v>1340.444</v>
      </c>
      <c r="I51" s="13">
        <f t="shared" si="14"/>
        <v>1340.444</v>
      </c>
      <c r="J51" s="28"/>
    </row>
    <row r="52" spans="1:11" x14ac:dyDescent="0.45">
      <c r="A52" s="15" t="s">
        <v>100</v>
      </c>
      <c r="B52" s="59"/>
      <c r="C52" s="13">
        <f>C46+C51</f>
        <v>1436.444</v>
      </c>
      <c r="D52" s="13">
        <f t="shared" ref="D52:I52" si="15">D46+D51</f>
        <v>1436.444</v>
      </c>
      <c r="E52" s="13">
        <f t="shared" si="15"/>
        <v>1436.444</v>
      </c>
      <c r="F52" s="13">
        <f t="shared" si="15"/>
        <v>1436.444</v>
      </c>
      <c r="G52" s="13">
        <f t="shared" si="15"/>
        <v>1436.444</v>
      </c>
      <c r="H52" s="13">
        <f t="shared" si="15"/>
        <v>1436.444</v>
      </c>
      <c r="I52" s="13">
        <f t="shared" si="15"/>
        <v>1436.444</v>
      </c>
      <c r="J52" s="149"/>
    </row>
    <row r="53" spans="1:11" x14ac:dyDescent="0.45">
      <c r="A53" s="134" t="s">
        <v>106</v>
      </c>
      <c r="B53" s="139"/>
      <c r="C53" s="135">
        <f>C44-C52</f>
        <v>2174.9680000000021</v>
      </c>
      <c r="D53" s="135">
        <f t="shared" ref="D53:I53" si="16">D44-D52</f>
        <v>2174.9680000000021</v>
      </c>
      <c r="E53" s="135">
        <f t="shared" si="16"/>
        <v>2174.9680000000021</v>
      </c>
      <c r="F53" s="135">
        <f t="shared" si="16"/>
        <v>2174.9680000000021</v>
      </c>
      <c r="G53" s="135">
        <f t="shared" si="16"/>
        <v>2174.9680000000021</v>
      </c>
      <c r="H53" s="135">
        <f t="shared" si="16"/>
        <v>2174.9680000000021</v>
      </c>
      <c r="I53" s="135">
        <f t="shared" si="16"/>
        <v>2174.9680000000021</v>
      </c>
      <c r="J53" s="149"/>
    </row>
    <row r="54" spans="1:11" x14ac:dyDescent="0.45">
      <c r="A54" s="16" t="s">
        <v>14</v>
      </c>
      <c r="B54" s="11"/>
      <c r="C54" s="11">
        <f>18%*C53</f>
        <v>391.49424000000039</v>
      </c>
      <c r="D54" s="11">
        <f t="shared" ref="D54:I54" si="17">18%*D53</f>
        <v>391.49424000000039</v>
      </c>
      <c r="E54" s="11">
        <f t="shared" si="17"/>
        <v>391.49424000000039</v>
      </c>
      <c r="F54" s="11">
        <f t="shared" si="17"/>
        <v>391.49424000000039</v>
      </c>
      <c r="G54" s="11">
        <f t="shared" si="17"/>
        <v>391.49424000000039</v>
      </c>
      <c r="H54" s="11">
        <f t="shared" si="17"/>
        <v>391.49424000000039</v>
      </c>
      <c r="I54" s="11">
        <f t="shared" si="17"/>
        <v>391.49424000000039</v>
      </c>
      <c r="J54" s="17"/>
    </row>
    <row r="55" spans="1:11" x14ac:dyDescent="0.45">
      <c r="A55" s="24" t="s">
        <v>21</v>
      </c>
      <c r="B55" s="25"/>
      <c r="C55" s="25">
        <f>C53-C54</f>
        <v>1783.4737600000017</v>
      </c>
      <c r="D55" s="25">
        <f t="shared" ref="D55:I55" si="18">D53-D54</f>
        <v>1783.4737600000017</v>
      </c>
      <c r="E55" s="25">
        <f t="shared" si="18"/>
        <v>1783.4737600000017</v>
      </c>
      <c r="F55" s="25">
        <f t="shared" si="18"/>
        <v>1783.4737600000017</v>
      </c>
      <c r="G55" s="25">
        <f t="shared" si="18"/>
        <v>1783.4737600000017</v>
      </c>
      <c r="H55" s="25">
        <f t="shared" si="18"/>
        <v>1783.4737600000017</v>
      </c>
      <c r="I55" s="25">
        <f t="shared" si="18"/>
        <v>1783.4737600000017</v>
      </c>
      <c r="J55" s="17"/>
    </row>
    <row r="56" spans="1:11" x14ac:dyDescent="0.45">
      <c r="A56" s="16" t="s">
        <v>18</v>
      </c>
      <c r="B56" s="5"/>
      <c r="C56" s="11">
        <f>25%*C55</f>
        <v>445.86844000000042</v>
      </c>
      <c r="D56" s="11">
        <f t="shared" ref="D56:I56" si="19">25%*D55</f>
        <v>445.86844000000042</v>
      </c>
      <c r="E56" s="11">
        <f t="shared" si="19"/>
        <v>445.86844000000042</v>
      </c>
      <c r="F56" s="11">
        <f t="shared" si="19"/>
        <v>445.86844000000042</v>
      </c>
      <c r="G56" s="11">
        <f t="shared" si="19"/>
        <v>445.86844000000042</v>
      </c>
      <c r="H56" s="11">
        <f t="shared" si="19"/>
        <v>445.86844000000042</v>
      </c>
      <c r="I56" s="11">
        <f t="shared" si="19"/>
        <v>445.86844000000042</v>
      </c>
      <c r="J56" s="17"/>
    </row>
    <row r="57" spans="1:11" x14ac:dyDescent="0.45">
      <c r="A57" s="41" t="s">
        <v>25</v>
      </c>
      <c r="B57" s="59"/>
      <c r="C57" s="144">
        <f>C55-C56+C49</f>
        <v>1837.9053200000012</v>
      </c>
      <c r="D57" s="144">
        <f t="shared" ref="D57:I57" si="20">D55-D56+D49</f>
        <v>1837.9053200000012</v>
      </c>
      <c r="E57" s="144">
        <f t="shared" si="20"/>
        <v>1837.9053200000012</v>
      </c>
      <c r="F57" s="144">
        <f t="shared" si="20"/>
        <v>1837.9053200000012</v>
      </c>
      <c r="G57" s="144">
        <f t="shared" si="20"/>
        <v>1837.9053200000012</v>
      </c>
      <c r="H57" s="144">
        <f t="shared" si="20"/>
        <v>1837.9053200000012</v>
      </c>
      <c r="I57" s="144">
        <f t="shared" si="20"/>
        <v>1837.9053200000012</v>
      </c>
      <c r="J57" s="152"/>
    </row>
    <row r="58" spans="1:11" x14ac:dyDescent="0.45">
      <c r="A58" s="26" t="s">
        <v>28</v>
      </c>
      <c r="B58" s="5"/>
      <c r="C58" s="8">
        <v>0.90900000000000003</v>
      </c>
      <c r="D58" s="8">
        <v>0.82599999999999996</v>
      </c>
      <c r="E58" s="8">
        <v>0.751</v>
      </c>
      <c r="F58" s="8">
        <v>0.68300000000000005</v>
      </c>
      <c r="G58" s="8">
        <v>0.621</v>
      </c>
      <c r="H58" s="8">
        <v>0.56399999999999995</v>
      </c>
      <c r="I58" s="8">
        <v>0.51300000000000001</v>
      </c>
      <c r="J58" s="27"/>
    </row>
    <row r="59" spans="1:11" x14ac:dyDescent="0.45">
      <c r="A59" s="24" t="s">
        <v>29</v>
      </c>
      <c r="B59" s="55"/>
      <c r="C59" s="56">
        <f>C57*C58</f>
        <v>1670.6559358800012</v>
      </c>
      <c r="D59" s="56">
        <f t="shared" ref="D59:I59" si="21">D57*D58</f>
        <v>1518.1097943200009</v>
      </c>
      <c r="E59" s="56">
        <f t="shared" si="21"/>
        <v>1380.2668953200009</v>
      </c>
      <c r="F59" s="56">
        <f t="shared" si="21"/>
        <v>1255.2893335600008</v>
      </c>
      <c r="G59" s="56">
        <f t="shared" si="21"/>
        <v>1141.3392037200008</v>
      </c>
      <c r="H59" s="56">
        <f t="shared" si="21"/>
        <v>1036.5786004800007</v>
      </c>
      <c r="I59" s="56">
        <f t="shared" si="21"/>
        <v>942.84542916000066</v>
      </c>
      <c r="J59" s="153"/>
      <c r="K59" s="4"/>
    </row>
    <row r="60" spans="1:11" x14ac:dyDescent="0.45">
      <c r="A60" s="16" t="s">
        <v>30</v>
      </c>
      <c r="B60" s="12">
        <v>-6500</v>
      </c>
      <c r="C60" s="9"/>
      <c r="D60" s="9"/>
      <c r="E60" s="9"/>
      <c r="F60" s="9"/>
      <c r="G60" s="9"/>
      <c r="H60" s="9"/>
      <c r="I60" s="9"/>
      <c r="J60" s="28"/>
      <c r="K60" s="4"/>
    </row>
    <row r="61" spans="1:11" ht="14.65" thickBot="1" x14ac:dyDescent="0.5">
      <c r="A61" s="29" t="s">
        <v>31</v>
      </c>
      <c r="B61" s="30"/>
      <c r="C61" s="30">
        <f>B60+C59</f>
        <v>-4829.3440641199986</v>
      </c>
      <c r="D61" s="30">
        <f>C61+D59</f>
        <v>-3311.2342697999975</v>
      </c>
      <c r="E61" s="30">
        <f t="shared" ref="E61" si="22">D61+E59</f>
        <v>-1930.9673744799966</v>
      </c>
      <c r="F61" s="30">
        <f t="shared" ref="F61" si="23">E61+F59</f>
        <v>-675.67804091999574</v>
      </c>
      <c r="G61" s="30">
        <f t="shared" ref="G61" si="24">F61+G59</f>
        <v>465.66116280000506</v>
      </c>
      <c r="H61" s="30">
        <f t="shared" ref="H61" si="25">G61+H59</f>
        <v>1502.2397632800057</v>
      </c>
      <c r="I61" s="161">
        <f t="shared" ref="I61" si="26">H61+I59</f>
        <v>2445.0851924400063</v>
      </c>
      <c r="J61" s="31"/>
      <c r="K61" s="2"/>
    </row>
    <row r="63" spans="1:11" ht="14.65" thickBot="1" x14ac:dyDescent="0.5">
      <c r="A63" s="169" t="s">
        <v>113</v>
      </c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1" ht="14.65" thickBot="1" x14ac:dyDescent="0.5">
      <c r="A64" s="145" t="s">
        <v>17</v>
      </c>
      <c r="B64" s="146"/>
      <c r="C64" s="147" t="s">
        <v>33</v>
      </c>
      <c r="D64" s="147" t="s">
        <v>34</v>
      </c>
      <c r="E64" s="147" t="s">
        <v>35</v>
      </c>
      <c r="F64" s="147" t="s">
        <v>36</v>
      </c>
      <c r="G64" s="147" t="s">
        <v>37</v>
      </c>
      <c r="H64" s="147" t="s">
        <v>38</v>
      </c>
      <c r="I64" s="147" t="s">
        <v>39</v>
      </c>
      <c r="J64" s="148"/>
    </row>
    <row r="65" spans="1:10" x14ac:dyDescent="0.45">
      <c r="A65" s="154" t="s">
        <v>10</v>
      </c>
      <c r="B65" s="155"/>
      <c r="C65" s="155"/>
      <c r="D65" s="155"/>
      <c r="E65" s="155"/>
      <c r="F65" s="155"/>
      <c r="G65" s="155"/>
      <c r="H65" s="155"/>
      <c r="I65" s="155"/>
      <c r="J65" s="156"/>
    </row>
    <row r="66" spans="1:10" x14ac:dyDescent="0.45">
      <c r="A66" s="16" t="s">
        <v>8</v>
      </c>
      <c r="B66" s="11"/>
      <c r="C66" s="11">
        <f>$C$10*12*$C$9*(1+5%)</f>
        <v>19610.961299999999</v>
      </c>
      <c r="D66" s="11">
        <f t="shared" ref="D66:I66" si="27">$C$10*12*$C$9*(1+5%)</f>
        <v>19610.961299999999</v>
      </c>
      <c r="E66" s="11">
        <f t="shared" si="27"/>
        <v>19610.961299999999</v>
      </c>
      <c r="F66" s="11">
        <f t="shared" si="27"/>
        <v>19610.961299999999</v>
      </c>
      <c r="G66" s="11">
        <f t="shared" si="27"/>
        <v>19610.961299999999</v>
      </c>
      <c r="H66" s="11">
        <f t="shared" si="27"/>
        <v>19610.961299999999</v>
      </c>
      <c r="I66" s="11">
        <f t="shared" si="27"/>
        <v>19610.961299999999</v>
      </c>
      <c r="J66" s="17"/>
    </row>
    <row r="67" spans="1:10" x14ac:dyDescent="0.45">
      <c r="A67" s="16" t="s">
        <v>44</v>
      </c>
      <c r="B67" s="11"/>
      <c r="C67" s="11">
        <f>C66/6</f>
        <v>3268.4935499999997</v>
      </c>
      <c r="D67" s="11">
        <f t="shared" ref="D67:I67" si="28">D66/6</f>
        <v>3268.4935499999997</v>
      </c>
      <c r="E67" s="11">
        <f t="shared" si="28"/>
        <v>3268.4935499999997</v>
      </c>
      <c r="F67" s="11">
        <f t="shared" si="28"/>
        <v>3268.4935499999997</v>
      </c>
      <c r="G67" s="11">
        <f t="shared" si="28"/>
        <v>3268.4935499999997</v>
      </c>
      <c r="H67" s="11">
        <f t="shared" si="28"/>
        <v>3268.4935499999997</v>
      </c>
      <c r="I67" s="11">
        <f t="shared" si="28"/>
        <v>3268.4935499999997</v>
      </c>
      <c r="J67" s="17"/>
    </row>
    <row r="68" spans="1:10" x14ac:dyDescent="0.45">
      <c r="A68" s="15" t="s">
        <v>9</v>
      </c>
      <c r="B68" s="13"/>
      <c r="C68" s="13">
        <f>C66-C67</f>
        <v>16342.46775</v>
      </c>
      <c r="D68" s="13">
        <f t="shared" ref="D68:I68" si="29">D66-D67</f>
        <v>16342.46775</v>
      </c>
      <c r="E68" s="13">
        <f t="shared" si="29"/>
        <v>16342.46775</v>
      </c>
      <c r="F68" s="13">
        <f t="shared" si="29"/>
        <v>16342.46775</v>
      </c>
      <c r="G68" s="13">
        <f t="shared" si="29"/>
        <v>16342.46775</v>
      </c>
      <c r="H68" s="13">
        <f t="shared" si="29"/>
        <v>16342.46775</v>
      </c>
      <c r="I68" s="13">
        <f t="shared" si="29"/>
        <v>16342.46775</v>
      </c>
      <c r="J68" s="17"/>
    </row>
    <row r="69" spans="1:10" x14ac:dyDescent="0.45">
      <c r="A69" s="15" t="s">
        <v>104</v>
      </c>
      <c r="B69" s="11"/>
      <c r="C69" s="11"/>
      <c r="D69" s="11"/>
      <c r="E69" s="11"/>
      <c r="F69" s="11"/>
      <c r="G69" s="11"/>
      <c r="H69" s="11"/>
      <c r="I69" s="11"/>
      <c r="J69" s="17"/>
    </row>
    <row r="70" spans="1:10" x14ac:dyDescent="0.45">
      <c r="A70" s="16" t="s">
        <v>12</v>
      </c>
      <c r="B70" s="11"/>
      <c r="C70" s="11">
        <f>$D$29</f>
        <v>12750.771599999996</v>
      </c>
      <c r="D70" s="11">
        <f t="shared" ref="D70:I70" si="30">$D$29</f>
        <v>12750.771599999996</v>
      </c>
      <c r="E70" s="11">
        <f t="shared" si="30"/>
        <v>12750.771599999996</v>
      </c>
      <c r="F70" s="11">
        <f t="shared" si="30"/>
        <v>12750.771599999996</v>
      </c>
      <c r="G70" s="11">
        <f t="shared" si="30"/>
        <v>12750.771599999996</v>
      </c>
      <c r="H70" s="11">
        <f t="shared" si="30"/>
        <v>12750.771599999996</v>
      </c>
      <c r="I70" s="11">
        <f t="shared" si="30"/>
        <v>12750.771599999996</v>
      </c>
      <c r="J70" s="17"/>
    </row>
    <row r="71" spans="1:10" x14ac:dyDescent="0.45">
      <c r="A71" s="16" t="s">
        <v>44</v>
      </c>
      <c r="B71" s="11"/>
      <c r="C71" s="11">
        <f>C70/6</f>
        <v>2125.1285999999996</v>
      </c>
      <c r="D71" s="11">
        <f t="shared" ref="D71:I71" si="31">D70/6</f>
        <v>2125.1285999999996</v>
      </c>
      <c r="E71" s="11">
        <f t="shared" si="31"/>
        <v>2125.1285999999996</v>
      </c>
      <c r="F71" s="11">
        <f t="shared" si="31"/>
        <v>2125.1285999999996</v>
      </c>
      <c r="G71" s="11">
        <f t="shared" si="31"/>
        <v>2125.1285999999996</v>
      </c>
      <c r="H71" s="11">
        <f t="shared" si="31"/>
        <v>2125.1285999999996</v>
      </c>
      <c r="I71" s="11">
        <f t="shared" si="31"/>
        <v>2125.1285999999996</v>
      </c>
      <c r="J71" s="17"/>
    </row>
    <row r="72" spans="1:10" x14ac:dyDescent="0.45">
      <c r="A72" s="15" t="s">
        <v>19</v>
      </c>
      <c r="B72" s="13"/>
      <c r="C72" s="13">
        <f t="shared" ref="C72" si="32">C70-C71</f>
        <v>10625.642999999996</v>
      </c>
      <c r="D72" s="13">
        <f t="shared" ref="D72" si="33">D70-D71</f>
        <v>10625.642999999996</v>
      </c>
      <c r="E72" s="13">
        <f t="shared" ref="E72" si="34">E70-E71</f>
        <v>10625.642999999996</v>
      </c>
      <c r="F72" s="13">
        <f t="shared" ref="F72" si="35">F70-F71</f>
        <v>10625.642999999996</v>
      </c>
      <c r="G72" s="13">
        <f t="shared" ref="G72" si="36">G70-G71</f>
        <v>10625.642999999996</v>
      </c>
      <c r="H72" s="13">
        <f t="shared" ref="H72" si="37">H70-H71</f>
        <v>10625.642999999996</v>
      </c>
      <c r="I72" s="13">
        <f t="shared" ref="I72" si="38">I70-I71</f>
        <v>10625.642999999996</v>
      </c>
      <c r="J72" s="17"/>
    </row>
    <row r="73" spans="1:10" x14ac:dyDescent="0.45">
      <c r="A73" s="16" t="s">
        <v>102</v>
      </c>
      <c r="B73" s="11"/>
      <c r="C73" s="11">
        <f>$B$19</f>
        <v>1327.2</v>
      </c>
      <c r="D73" s="11">
        <f t="shared" ref="D73:I73" si="39">$B$19</f>
        <v>1327.2</v>
      </c>
      <c r="E73" s="11">
        <f t="shared" si="39"/>
        <v>1327.2</v>
      </c>
      <c r="F73" s="11">
        <f t="shared" si="39"/>
        <v>1327.2</v>
      </c>
      <c r="G73" s="11">
        <f t="shared" si="39"/>
        <v>1327.2</v>
      </c>
      <c r="H73" s="11">
        <f t="shared" si="39"/>
        <v>1327.2</v>
      </c>
      <c r="I73" s="11">
        <f t="shared" si="39"/>
        <v>1327.2</v>
      </c>
      <c r="J73" s="17"/>
    </row>
    <row r="74" spans="1:10" x14ac:dyDescent="0.45">
      <c r="A74" s="15" t="s">
        <v>105</v>
      </c>
      <c r="B74" s="12"/>
      <c r="C74" s="12">
        <f>C72+C73</f>
        <v>11952.842999999997</v>
      </c>
      <c r="D74" s="12">
        <f t="shared" ref="D74:I74" si="40">D72+D73</f>
        <v>11952.842999999997</v>
      </c>
      <c r="E74" s="12">
        <f t="shared" si="40"/>
        <v>11952.842999999997</v>
      </c>
      <c r="F74" s="12">
        <f t="shared" si="40"/>
        <v>11952.842999999997</v>
      </c>
      <c r="G74" s="12">
        <f t="shared" si="40"/>
        <v>11952.842999999997</v>
      </c>
      <c r="H74" s="12">
        <f t="shared" si="40"/>
        <v>11952.842999999997</v>
      </c>
      <c r="I74" s="12">
        <f t="shared" si="40"/>
        <v>11952.842999999997</v>
      </c>
      <c r="J74" s="17"/>
    </row>
    <row r="75" spans="1:10" x14ac:dyDescent="0.45">
      <c r="A75" s="134" t="s">
        <v>101</v>
      </c>
      <c r="B75" s="135"/>
      <c r="C75" s="135">
        <f>C68-C74</f>
        <v>4389.6247500000027</v>
      </c>
      <c r="D75" s="135">
        <f t="shared" ref="D75:I75" si="41">D68-D74</f>
        <v>4389.6247500000027</v>
      </c>
      <c r="E75" s="135">
        <f t="shared" si="41"/>
        <v>4389.6247500000027</v>
      </c>
      <c r="F75" s="135">
        <f t="shared" si="41"/>
        <v>4389.6247500000027</v>
      </c>
      <c r="G75" s="135">
        <f t="shared" si="41"/>
        <v>4389.6247500000027</v>
      </c>
      <c r="H75" s="135">
        <f t="shared" si="41"/>
        <v>4389.6247500000027</v>
      </c>
      <c r="I75" s="135">
        <f t="shared" si="41"/>
        <v>4389.6247500000027</v>
      </c>
      <c r="J75" s="17"/>
    </row>
    <row r="76" spans="1:10" x14ac:dyDescent="0.45">
      <c r="A76" s="15" t="s">
        <v>24</v>
      </c>
      <c r="B76" s="135"/>
      <c r="C76" s="135"/>
      <c r="D76" s="135"/>
      <c r="E76" s="135"/>
      <c r="F76" s="135"/>
      <c r="G76" s="135"/>
      <c r="H76" s="135"/>
      <c r="I76" s="135"/>
      <c r="J76" s="17"/>
    </row>
    <row r="77" spans="1:10" x14ac:dyDescent="0.45">
      <c r="A77" s="16" t="s">
        <v>103</v>
      </c>
      <c r="B77" s="11"/>
      <c r="C77" s="11">
        <f>$B$18</f>
        <v>96</v>
      </c>
      <c r="D77" s="11">
        <f t="shared" ref="D77:I77" si="42">$B$18</f>
        <v>96</v>
      </c>
      <c r="E77" s="11">
        <f t="shared" si="42"/>
        <v>96</v>
      </c>
      <c r="F77" s="11">
        <f t="shared" si="42"/>
        <v>96</v>
      </c>
      <c r="G77" s="11">
        <f t="shared" si="42"/>
        <v>96</v>
      </c>
      <c r="H77" s="11">
        <f t="shared" si="42"/>
        <v>96</v>
      </c>
      <c r="I77" s="11">
        <f t="shared" si="42"/>
        <v>96</v>
      </c>
      <c r="J77" s="17"/>
    </row>
    <row r="78" spans="1:10" x14ac:dyDescent="0.45">
      <c r="A78" s="15" t="s">
        <v>107</v>
      </c>
      <c r="B78" s="5"/>
      <c r="C78" s="11"/>
      <c r="D78" s="11"/>
      <c r="E78" s="11"/>
      <c r="F78" s="11"/>
      <c r="G78" s="11"/>
      <c r="H78" s="11"/>
      <c r="I78" s="11"/>
      <c r="J78" s="149"/>
    </row>
    <row r="79" spans="1:10" x14ac:dyDescent="0.45">
      <c r="A79" s="16" t="s">
        <v>108</v>
      </c>
      <c r="B79" s="5"/>
      <c r="C79" s="11">
        <f>$B$17</f>
        <v>432</v>
      </c>
      <c r="D79" s="11">
        <f t="shared" ref="D79:I79" si="43">$B$17</f>
        <v>432</v>
      </c>
      <c r="E79" s="11">
        <f t="shared" si="43"/>
        <v>432</v>
      </c>
      <c r="F79" s="11">
        <f t="shared" si="43"/>
        <v>432</v>
      </c>
      <c r="G79" s="11">
        <f t="shared" si="43"/>
        <v>432</v>
      </c>
      <c r="H79" s="11">
        <f t="shared" si="43"/>
        <v>432</v>
      </c>
      <c r="I79" s="11">
        <f t="shared" si="43"/>
        <v>432</v>
      </c>
      <c r="J79" s="149"/>
    </row>
    <row r="80" spans="1:10" x14ac:dyDescent="0.45">
      <c r="A80" s="16" t="s">
        <v>20</v>
      </c>
      <c r="B80" s="11"/>
      <c r="C80" s="11">
        <v>500.3</v>
      </c>
      <c r="D80" s="11">
        <v>500.3</v>
      </c>
      <c r="E80" s="11">
        <v>500.3</v>
      </c>
      <c r="F80" s="11">
        <v>500.3</v>
      </c>
      <c r="G80" s="11">
        <v>500.3</v>
      </c>
      <c r="H80" s="11">
        <v>500.3</v>
      </c>
      <c r="I80" s="11">
        <v>500.3</v>
      </c>
      <c r="J80" s="17"/>
    </row>
    <row r="81" spans="1:10" x14ac:dyDescent="0.45">
      <c r="A81" s="16" t="s">
        <v>15</v>
      </c>
      <c r="B81" s="11"/>
      <c r="C81" s="11">
        <f>22%*(C73+C77+C79)</f>
        <v>408.14400000000001</v>
      </c>
      <c r="D81" s="11">
        <f t="shared" ref="D81:I81" si="44">22%*(D73+D77+D79)</f>
        <v>408.14400000000001</v>
      </c>
      <c r="E81" s="11">
        <f t="shared" si="44"/>
        <v>408.14400000000001</v>
      </c>
      <c r="F81" s="11">
        <f t="shared" si="44"/>
        <v>408.14400000000001</v>
      </c>
      <c r="G81" s="11">
        <f t="shared" si="44"/>
        <v>408.14400000000001</v>
      </c>
      <c r="H81" s="11">
        <f t="shared" si="44"/>
        <v>408.14400000000001</v>
      </c>
      <c r="I81" s="11">
        <f t="shared" si="44"/>
        <v>408.14400000000001</v>
      </c>
      <c r="J81" s="17"/>
    </row>
    <row r="82" spans="1:10" x14ac:dyDescent="0.45">
      <c r="A82" s="15" t="s">
        <v>109</v>
      </c>
      <c r="B82" s="12"/>
      <c r="C82" s="13">
        <f>SUM(C79:C81)</f>
        <v>1340.444</v>
      </c>
      <c r="D82" s="13">
        <f t="shared" ref="D82:I82" si="45">SUM(D79:D81)</f>
        <v>1340.444</v>
      </c>
      <c r="E82" s="13">
        <f t="shared" si="45"/>
        <v>1340.444</v>
      </c>
      <c r="F82" s="13">
        <f t="shared" si="45"/>
        <v>1340.444</v>
      </c>
      <c r="G82" s="13">
        <f t="shared" si="45"/>
        <v>1340.444</v>
      </c>
      <c r="H82" s="13">
        <f t="shared" si="45"/>
        <v>1340.444</v>
      </c>
      <c r="I82" s="13">
        <f t="shared" si="45"/>
        <v>1340.444</v>
      </c>
      <c r="J82" s="28"/>
    </row>
    <row r="83" spans="1:10" x14ac:dyDescent="0.45">
      <c r="A83" s="15" t="s">
        <v>100</v>
      </c>
      <c r="B83" s="59"/>
      <c r="C83" s="13">
        <f>C77+C82</f>
        <v>1436.444</v>
      </c>
      <c r="D83" s="13">
        <f t="shared" ref="D83:I83" si="46">D77+D82</f>
        <v>1436.444</v>
      </c>
      <c r="E83" s="13">
        <f t="shared" si="46"/>
        <v>1436.444</v>
      </c>
      <c r="F83" s="13">
        <f t="shared" si="46"/>
        <v>1436.444</v>
      </c>
      <c r="G83" s="13">
        <f t="shared" si="46"/>
        <v>1436.444</v>
      </c>
      <c r="H83" s="13">
        <f t="shared" si="46"/>
        <v>1436.444</v>
      </c>
      <c r="I83" s="13">
        <f t="shared" si="46"/>
        <v>1436.444</v>
      </c>
      <c r="J83" s="149"/>
    </row>
    <row r="84" spans="1:10" x14ac:dyDescent="0.45">
      <c r="A84" s="134" t="s">
        <v>106</v>
      </c>
      <c r="B84" s="139"/>
      <c r="C84" s="135">
        <f>C75-C83</f>
        <v>2953.1807500000027</v>
      </c>
      <c r="D84" s="135">
        <f t="shared" ref="D84:I84" si="47">D75-D83</f>
        <v>2953.1807500000027</v>
      </c>
      <c r="E84" s="135">
        <f t="shared" si="47"/>
        <v>2953.1807500000027</v>
      </c>
      <c r="F84" s="135">
        <f t="shared" si="47"/>
        <v>2953.1807500000027</v>
      </c>
      <c r="G84" s="135">
        <f t="shared" si="47"/>
        <v>2953.1807500000027</v>
      </c>
      <c r="H84" s="135">
        <f t="shared" si="47"/>
        <v>2953.1807500000027</v>
      </c>
      <c r="I84" s="135">
        <f t="shared" si="47"/>
        <v>2953.1807500000027</v>
      </c>
      <c r="J84" s="149"/>
    </row>
    <row r="85" spans="1:10" x14ac:dyDescent="0.45">
      <c r="A85" s="16" t="s">
        <v>14</v>
      </c>
      <c r="B85" s="11"/>
      <c r="C85" s="11">
        <f>18%*C84</f>
        <v>531.57253500000047</v>
      </c>
      <c r="D85" s="11">
        <f t="shared" ref="D85:I85" si="48">18%*D84</f>
        <v>531.57253500000047</v>
      </c>
      <c r="E85" s="11">
        <f t="shared" si="48"/>
        <v>531.57253500000047</v>
      </c>
      <c r="F85" s="11">
        <f t="shared" si="48"/>
        <v>531.57253500000047</v>
      </c>
      <c r="G85" s="11">
        <f t="shared" si="48"/>
        <v>531.57253500000047</v>
      </c>
      <c r="H85" s="11">
        <f t="shared" si="48"/>
        <v>531.57253500000047</v>
      </c>
      <c r="I85" s="11">
        <f t="shared" si="48"/>
        <v>531.57253500000047</v>
      </c>
      <c r="J85" s="17"/>
    </row>
    <row r="86" spans="1:10" x14ac:dyDescent="0.45">
      <c r="A86" s="24" t="s">
        <v>21</v>
      </c>
      <c r="B86" s="25"/>
      <c r="C86" s="25">
        <f>C84-C85</f>
        <v>2421.608215000002</v>
      </c>
      <c r="D86" s="25">
        <f t="shared" ref="D86:I86" si="49">D84-D85</f>
        <v>2421.608215000002</v>
      </c>
      <c r="E86" s="25">
        <f t="shared" si="49"/>
        <v>2421.608215000002</v>
      </c>
      <c r="F86" s="25">
        <f t="shared" si="49"/>
        <v>2421.608215000002</v>
      </c>
      <c r="G86" s="25">
        <f t="shared" si="49"/>
        <v>2421.608215000002</v>
      </c>
      <c r="H86" s="25">
        <f t="shared" si="49"/>
        <v>2421.608215000002</v>
      </c>
      <c r="I86" s="25">
        <f t="shared" si="49"/>
        <v>2421.608215000002</v>
      </c>
      <c r="J86" s="17"/>
    </row>
    <row r="87" spans="1:10" x14ac:dyDescent="0.45">
      <c r="A87" s="16" t="s">
        <v>18</v>
      </c>
      <c r="B87" s="5"/>
      <c r="C87" s="11">
        <f>25%*C86</f>
        <v>605.4020537500005</v>
      </c>
      <c r="D87" s="11">
        <f t="shared" ref="D87" si="50">25%*D86</f>
        <v>605.4020537500005</v>
      </c>
      <c r="E87" s="11">
        <f t="shared" ref="E87" si="51">25%*E86</f>
        <v>605.4020537500005</v>
      </c>
      <c r="F87" s="11">
        <f t="shared" ref="F87" si="52">25%*F86</f>
        <v>605.4020537500005</v>
      </c>
      <c r="G87" s="11">
        <f t="shared" ref="G87" si="53">25%*G86</f>
        <v>605.4020537500005</v>
      </c>
      <c r="H87" s="11">
        <f t="shared" ref="H87" si="54">25%*H86</f>
        <v>605.4020537500005</v>
      </c>
      <c r="I87" s="11">
        <f t="shared" ref="I87" si="55">25%*I86</f>
        <v>605.4020537500005</v>
      </c>
      <c r="J87" s="17"/>
    </row>
    <row r="88" spans="1:10" x14ac:dyDescent="0.45">
      <c r="A88" s="41" t="s">
        <v>25</v>
      </c>
      <c r="B88" s="59"/>
      <c r="C88" s="144">
        <f>C86-C87+C80</f>
        <v>2316.5061612500017</v>
      </c>
      <c r="D88" s="144">
        <f t="shared" ref="D88" si="56">D86-D87+D80</f>
        <v>2316.5061612500017</v>
      </c>
      <c r="E88" s="144">
        <f t="shared" ref="E88" si="57">E86-E87+E80</f>
        <v>2316.5061612500017</v>
      </c>
      <c r="F88" s="144">
        <f t="shared" ref="F88" si="58">F86-F87+F80</f>
        <v>2316.5061612500017</v>
      </c>
      <c r="G88" s="144">
        <f t="shared" ref="G88" si="59">G86-G87+G80</f>
        <v>2316.5061612500017</v>
      </c>
      <c r="H88" s="144">
        <f t="shared" ref="H88" si="60">H86-H87+H80</f>
        <v>2316.5061612500017</v>
      </c>
      <c r="I88" s="144">
        <f t="shared" ref="I88" si="61">I86-I87+I80</f>
        <v>2316.5061612500017</v>
      </c>
      <c r="J88" s="152"/>
    </row>
    <row r="89" spans="1:10" x14ac:dyDescent="0.45">
      <c r="A89" s="26" t="s">
        <v>28</v>
      </c>
      <c r="B89" s="5"/>
      <c r="C89" s="8">
        <v>0.90900000000000003</v>
      </c>
      <c r="D89" s="8">
        <v>0.82599999999999996</v>
      </c>
      <c r="E89" s="8">
        <v>0.751</v>
      </c>
      <c r="F89" s="8">
        <v>0.68300000000000005</v>
      </c>
      <c r="G89" s="8">
        <v>0.621</v>
      </c>
      <c r="H89" s="8">
        <v>0.56399999999999995</v>
      </c>
      <c r="I89" s="8">
        <v>0.51300000000000001</v>
      </c>
      <c r="J89" s="27"/>
    </row>
    <row r="90" spans="1:10" x14ac:dyDescent="0.45">
      <c r="A90" s="24" t="s">
        <v>29</v>
      </c>
      <c r="B90" s="55"/>
      <c r="C90" s="56">
        <f>C88*C89</f>
        <v>2105.7041005762517</v>
      </c>
      <c r="D90" s="56">
        <f t="shared" ref="D90" si="62">D88*D89</f>
        <v>1913.4340891925012</v>
      </c>
      <c r="E90" s="56">
        <f t="shared" ref="E90" si="63">E88*E89</f>
        <v>1739.6961270987513</v>
      </c>
      <c r="F90" s="56">
        <f t="shared" ref="F90" si="64">F88*F89</f>
        <v>1582.1737081337512</v>
      </c>
      <c r="G90" s="56">
        <f t="shared" ref="G90" si="65">G88*G89</f>
        <v>1438.550326136251</v>
      </c>
      <c r="H90" s="56">
        <f t="shared" ref="H90" si="66">H88*H89</f>
        <v>1306.5094749450009</v>
      </c>
      <c r="I90" s="56">
        <f t="shared" ref="I90" si="67">I88*I89</f>
        <v>1188.3676607212508</v>
      </c>
      <c r="J90" s="153"/>
    </row>
    <row r="91" spans="1:10" x14ac:dyDescent="0.45">
      <c r="A91" s="16" t="s">
        <v>30</v>
      </c>
      <c r="B91" s="12">
        <v>-6500</v>
      </c>
      <c r="C91" s="9"/>
      <c r="D91" s="9"/>
      <c r="E91" s="9"/>
      <c r="F91" s="9"/>
      <c r="G91" s="9"/>
      <c r="H91" s="9"/>
      <c r="I91" s="9"/>
      <c r="J91" s="28"/>
    </row>
    <row r="92" spans="1:10" ht="14.65" thickBot="1" x14ac:dyDescent="0.5">
      <c r="A92" s="29" t="s">
        <v>31</v>
      </c>
      <c r="B92" s="30"/>
      <c r="C92" s="30">
        <f>B91+C90</f>
        <v>-4394.2958994237488</v>
      </c>
      <c r="D92" s="30">
        <f>C92+D90</f>
        <v>-2480.8618102312475</v>
      </c>
      <c r="E92" s="30">
        <f t="shared" ref="E92" si="68">D92+E90</f>
        <v>-741.16568313249627</v>
      </c>
      <c r="F92" s="30">
        <f t="shared" ref="F92" si="69">E92+F90</f>
        <v>841.00802500125496</v>
      </c>
      <c r="G92" s="30">
        <f t="shared" ref="G92" si="70">F92+G90</f>
        <v>2279.5583511375062</v>
      </c>
      <c r="H92" s="30">
        <f t="shared" ref="H92" si="71">G92+H90</f>
        <v>3586.0678260825071</v>
      </c>
      <c r="I92" s="161">
        <f t="shared" ref="I92" si="72">H92+I90</f>
        <v>4774.4354868037581</v>
      </c>
      <c r="J92" s="31"/>
    </row>
    <row r="94" spans="1:10" ht="14.65" thickBot="1" x14ac:dyDescent="0.5">
      <c r="A94" s="169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ht="14.65" thickBot="1" x14ac:dyDescent="0.5">
      <c r="A95" s="145" t="s">
        <v>17</v>
      </c>
      <c r="B95" s="146"/>
      <c r="C95" s="147" t="s">
        <v>33</v>
      </c>
      <c r="D95" s="147" t="s">
        <v>34</v>
      </c>
      <c r="E95" s="147" t="s">
        <v>35</v>
      </c>
      <c r="F95" s="147" t="s">
        <v>36</v>
      </c>
      <c r="G95" s="147" t="s">
        <v>37</v>
      </c>
      <c r="H95" s="147" t="s">
        <v>38</v>
      </c>
      <c r="I95" s="147" t="s">
        <v>39</v>
      </c>
      <c r="J95" s="148"/>
    </row>
    <row r="96" spans="1:10" x14ac:dyDescent="0.45">
      <c r="A96" s="154" t="s">
        <v>10</v>
      </c>
      <c r="B96" s="155"/>
      <c r="C96" s="155"/>
      <c r="D96" s="155"/>
      <c r="E96" s="155"/>
      <c r="F96" s="155"/>
      <c r="G96" s="155"/>
      <c r="H96" s="155"/>
      <c r="I96" s="155"/>
      <c r="J96" s="156"/>
    </row>
    <row r="97" spans="1:10" x14ac:dyDescent="0.45">
      <c r="A97" s="16" t="s">
        <v>8</v>
      </c>
      <c r="B97" s="11"/>
      <c r="C97" s="11">
        <f>$C$10*12*$C$9*(1-5%)</f>
        <v>17743.250700000001</v>
      </c>
      <c r="D97" s="11">
        <f t="shared" ref="D97:I97" si="73">$C$10*12*$C$9*(1-5%)</f>
        <v>17743.250700000001</v>
      </c>
      <c r="E97" s="11">
        <f t="shared" si="73"/>
        <v>17743.250700000001</v>
      </c>
      <c r="F97" s="11">
        <f t="shared" si="73"/>
        <v>17743.250700000001</v>
      </c>
      <c r="G97" s="11">
        <f t="shared" si="73"/>
        <v>17743.250700000001</v>
      </c>
      <c r="H97" s="11">
        <f t="shared" si="73"/>
        <v>17743.250700000001</v>
      </c>
      <c r="I97" s="11">
        <f t="shared" si="73"/>
        <v>17743.250700000001</v>
      </c>
      <c r="J97" s="17"/>
    </row>
    <row r="98" spans="1:10" x14ac:dyDescent="0.45">
      <c r="A98" s="16" t="s">
        <v>44</v>
      </c>
      <c r="B98" s="11"/>
      <c r="C98" s="11">
        <f>C97/6</f>
        <v>2957.2084500000001</v>
      </c>
      <c r="D98" s="11">
        <f t="shared" ref="D98:I98" si="74">D97/6</f>
        <v>2957.2084500000001</v>
      </c>
      <c r="E98" s="11">
        <f t="shared" si="74"/>
        <v>2957.2084500000001</v>
      </c>
      <c r="F98" s="11">
        <f t="shared" si="74"/>
        <v>2957.2084500000001</v>
      </c>
      <c r="G98" s="11">
        <f t="shared" si="74"/>
        <v>2957.2084500000001</v>
      </c>
      <c r="H98" s="11">
        <f t="shared" si="74"/>
        <v>2957.2084500000001</v>
      </c>
      <c r="I98" s="11">
        <f t="shared" si="74"/>
        <v>2957.2084500000001</v>
      </c>
      <c r="J98" s="17"/>
    </row>
    <row r="99" spans="1:10" x14ac:dyDescent="0.45">
      <c r="A99" s="15" t="s">
        <v>9</v>
      </c>
      <c r="B99" s="13"/>
      <c r="C99" s="13">
        <f>C97-C98</f>
        <v>14786.04225</v>
      </c>
      <c r="D99" s="13">
        <f t="shared" ref="D99:I99" si="75">D97-D98</f>
        <v>14786.04225</v>
      </c>
      <c r="E99" s="13">
        <f t="shared" si="75"/>
        <v>14786.04225</v>
      </c>
      <c r="F99" s="13">
        <f t="shared" si="75"/>
        <v>14786.04225</v>
      </c>
      <c r="G99" s="13">
        <f t="shared" si="75"/>
        <v>14786.04225</v>
      </c>
      <c r="H99" s="13">
        <f t="shared" si="75"/>
        <v>14786.04225</v>
      </c>
      <c r="I99" s="13">
        <f t="shared" si="75"/>
        <v>14786.04225</v>
      </c>
      <c r="J99" s="17"/>
    </row>
    <row r="100" spans="1:10" x14ac:dyDescent="0.45">
      <c r="A100" s="15" t="s">
        <v>104</v>
      </c>
      <c r="B100" s="11"/>
      <c r="C100" s="11"/>
      <c r="D100" s="11"/>
      <c r="E100" s="11"/>
      <c r="F100" s="11"/>
      <c r="G100" s="11"/>
      <c r="H100" s="11"/>
      <c r="I100" s="11"/>
      <c r="J100" s="17"/>
    </row>
    <row r="101" spans="1:10" x14ac:dyDescent="0.45">
      <c r="A101" s="16" t="s">
        <v>12</v>
      </c>
      <c r="B101" s="11"/>
      <c r="C101" s="11">
        <f>$D$29</f>
        <v>12750.771599999996</v>
      </c>
      <c r="D101" s="11">
        <f t="shared" ref="D101:I101" si="76">$D$29</f>
        <v>12750.771599999996</v>
      </c>
      <c r="E101" s="11">
        <f t="shared" si="76"/>
        <v>12750.771599999996</v>
      </c>
      <c r="F101" s="11">
        <f t="shared" si="76"/>
        <v>12750.771599999996</v>
      </c>
      <c r="G101" s="11">
        <f t="shared" si="76"/>
        <v>12750.771599999996</v>
      </c>
      <c r="H101" s="11">
        <f t="shared" si="76"/>
        <v>12750.771599999996</v>
      </c>
      <c r="I101" s="11">
        <f t="shared" si="76"/>
        <v>12750.771599999996</v>
      </c>
      <c r="J101" s="17"/>
    </row>
    <row r="102" spans="1:10" x14ac:dyDescent="0.45">
      <c r="A102" s="16" t="s">
        <v>44</v>
      </c>
      <c r="B102" s="11"/>
      <c r="C102" s="11">
        <f>C101/6</f>
        <v>2125.1285999999996</v>
      </c>
      <c r="D102" s="11">
        <f t="shared" ref="D102:I102" si="77">D101/6</f>
        <v>2125.1285999999996</v>
      </c>
      <c r="E102" s="11">
        <f t="shared" si="77"/>
        <v>2125.1285999999996</v>
      </c>
      <c r="F102" s="11">
        <f t="shared" si="77"/>
        <v>2125.1285999999996</v>
      </c>
      <c r="G102" s="11">
        <f t="shared" si="77"/>
        <v>2125.1285999999996</v>
      </c>
      <c r="H102" s="11">
        <f t="shared" si="77"/>
        <v>2125.1285999999996</v>
      </c>
      <c r="I102" s="11">
        <f t="shared" si="77"/>
        <v>2125.1285999999996</v>
      </c>
      <c r="J102" s="17"/>
    </row>
    <row r="103" spans="1:10" x14ac:dyDescent="0.45">
      <c r="A103" s="15" t="s">
        <v>19</v>
      </c>
      <c r="B103" s="13"/>
      <c r="C103" s="13">
        <f t="shared" ref="C103" si="78">C101-C102</f>
        <v>10625.642999999996</v>
      </c>
      <c r="D103" s="13">
        <f t="shared" ref="D103" si="79">D101-D102</f>
        <v>10625.642999999996</v>
      </c>
      <c r="E103" s="13">
        <f t="shared" ref="E103" si="80">E101-E102</f>
        <v>10625.642999999996</v>
      </c>
      <c r="F103" s="13">
        <f t="shared" ref="F103" si="81">F101-F102</f>
        <v>10625.642999999996</v>
      </c>
      <c r="G103" s="13">
        <f t="shared" ref="G103" si="82">G101-G102</f>
        <v>10625.642999999996</v>
      </c>
      <c r="H103" s="13">
        <f t="shared" ref="H103" si="83">H101-H102</f>
        <v>10625.642999999996</v>
      </c>
      <c r="I103" s="13">
        <f t="shared" ref="I103" si="84">I101-I102</f>
        <v>10625.642999999996</v>
      </c>
      <c r="J103" s="17"/>
    </row>
    <row r="104" spans="1:10" x14ac:dyDescent="0.45">
      <c r="A104" s="16" t="s">
        <v>102</v>
      </c>
      <c r="B104" s="11"/>
      <c r="C104" s="11">
        <f>$B$19</f>
        <v>1327.2</v>
      </c>
      <c r="D104" s="11">
        <f t="shared" ref="D104:I104" si="85">$B$19</f>
        <v>1327.2</v>
      </c>
      <c r="E104" s="11">
        <f t="shared" si="85"/>
        <v>1327.2</v>
      </c>
      <c r="F104" s="11">
        <f t="shared" si="85"/>
        <v>1327.2</v>
      </c>
      <c r="G104" s="11">
        <f t="shared" si="85"/>
        <v>1327.2</v>
      </c>
      <c r="H104" s="11">
        <f t="shared" si="85"/>
        <v>1327.2</v>
      </c>
      <c r="I104" s="11">
        <f t="shared" si="85"/>
        <v>1327.2</v>
      </c>
      <c r="J104" s="17"/>
    </row>
    <row r="105" spans="1:10" x14ac:dyDescent="0.45">
      <c r="A105" s="15" t="s">
        <v>105</v>
      </c>
      <c r="B105" s="12"/>
      <c r="C105" s="12">
        <f>C103+C104</f>
        <v>11952.842999999997</v>
      </c>
      <c r="D105" s="12">
        <f t="shared" ref="D105:I105" si="86">D103+D104</f>
        <v>11952.842999999997</v>
      </c>
      <c r="E105" s="12">
        <f t="shared" si="86"/>
        <v>11952.842999999997</v>
      </c>
      <c r="F105" s="12">
        <f t="shared" si="86"/>
        <v>11952.842999999997</v>
      </c>
      <c r="G105" s="12">
        <f t="shared" si="86"/>
        <v>11952.842999999997</v>
      </c>
      <c r="H105" s="12">
        <f t="shared" si="86"/>
        <v>11952.842999999997</v>
      </c>
      <c r="I105" s="12">
        <f t="shared" si="86"/>
        <v>11952.842999999997</v>
      </c>
      <c r="J105" s="17"/>
    </row>
    <row r="106" spans="1:10" x14ac:dyDescent="0.45">
      <c r="A106" s="134" t="s">
        <v>101</v>
      </c>
      <c r="B106" s="135"/>
      <c r="C106" s="135">
        <f>C99-C105</f>
        <v>2833.1992500000033</v>
      </c>
      <c r="D106" s="135">
        <f t="shared" ref="D106:I106" si="87">D99-D105</f>
        <v>2833.1992500000033</v>
      </c>
      <c r="E106" s="135">
        <f t="shared" si="87"/>
        <v>2833.1992500000033</v>
      </c>
      <c r="F106" s="135">
        <f t="shared" si="87"/>
        <v>2833.1992500000033</v>
      </c>
      <c r="G106" s="135">
        <f t="shared" si="87"/>
        <v>2833.1992500000033</v>
      </c>
      <c r="H106" s="135">
        <f t="shared" si="87"/>
        <v>2833.1992500000033</v>
      </c>
      <c r="I106" s="135">
        <f t="shared" si="87"/>
        <v>2833.1992500000033</v>
      </c>
      <c r="J106" s="17"/>
    </row>
    <row r="107" spans="1:10" x14ac:dyDescent="0.45">
      <c r="A107" s="15" t="s">
        <v>24</v>
      </c>
      <c r="B107" s="135"/>
      <c r="C107" s="135"/>
      <c r="D107" s="135"/>
      <c r="E107" s="135"/>
      <c r="F107" s="135"/>
      <c r="G107" s="135"/>
      <c r="H107" s="135"/>
      <c r="I107" s="135"/>
      <c r="J107" s="17"/>
    </row>
    <row r="108" spans="1:10" x14ac:dyDescent="0.45">
      <c r="A108" s="16" t="s">
        <v>103</v>
      </c>
      <c r="B108" s="11"/>
      <c r="C108" s="11">
        <f>$B$18</f>
        <v>96</v>
      </c>
      <c r="D108" s="11">
        <f t="shared" ref="D108:I108" si="88">$B$18</f>
        <v>96</v>
      </c>
      <c r="E108" s="11">
        <f t="shared" si="88"/>
        <v>96</v>
      </c>
      <c r="F108" s="11">
        <f t="shared" si="88"/>
        <v>96</v>
      </c>
      <c r="G108" s="11">
        <f t="shared" si="88"/>
        <v>96</v>
      </c>
      <c r="H108" s="11">
        <f t="shared" si="88"/>
        <v>96</v>
      </c>
      <c r="I108" s="11">
        <f t="shared" si="88"/>
        <v>96</v>
      </c>
      <c r="J108" s="17"/>
    </row>
    <row r="109" spans="1:10" x14ac:dyDescent="0.45">
      <c r="A109" s="15" t="s">
        <v>107</v>
      </c>
      <c r="B109" s="5"/>
      <c r="C109" s="11"/>
      <c r="D109" s="11"/>
      <c r="E109" s="11"/>
      <c r="F109" s="11"/>
      <c r="G109" s="11"/>
      <c r="H109" s="11"/>
      <c r="I109" s="11"/>
      <c r="J109" s="149"/>
    </row>
    <row r="110" spans="1:10" x14ac:dyDescent="0.45">
      <c r="A110" s="16" t="s">
        <v>108</v>
      </c>
      <c r="B110" s="5"/>
      <c r="C110" s="11">
        <f>$B$17</f>
        <v>432</v>
      </c>
      <c r="D110" s="11">
        <f t="shared" ref="D110:I110" si="89">$B$17</f>
        <v>432</v>
      </c>
      <c r="E110" s="11">
        <f t="shared" si="89"/>
        <v>432</v>
      </c>
      <c r="F110" s="11">
        <f t="shared" si="89"/>
        <v>432</v>
      </c>
      <c r="G110" s="11">
        <f t="shared" si="89"/>
        <v>432</v>
      </c>
      <c r="H110" s="11">
        <f t="shared" si="89"/>
        <v>432</v>
      </c>
      <c r="I110" s="11">
        <f t="shared" si="89"/>
        <v>432</v>
      </c>
      <c r="J110" s="149"/>
    </row>
    <row r="111" spans="1:10" x14ac:dyDescent="0.45">
      <c r="A111" s="16" t="s">
        <v>20</v>
      </c>
      <c r="B111" s="11"/>
      <c r="C111" s="11">
        <v>500.3</v>
      </c>
      <c r="D111" s="11">
        <v>500.3</v>
      </c>
      <c r="E111" s="11">
        <v>500.3</v>
      </c>
      <c r="F111" s="11">
        <v>500.3</v>
      </c>
      <c r="G111" s="11">
        <v>500.3</v>
      </c>
      <c r="H111" s="11">
        <v>500.3</v>
      </c>
      <c r="I111" s="11">
        <v>500.3</v>
      </c>
      <c r="J111" s="17"/>
    </row>
    <row r="112" spans="1:10" x14ac:dyDescent="0.45">
      <c r="A112" s="16" t="s">
        <v>15</v>
      </c>
      <c r="B112" s="11"/>
      <c r="C112" s="11">
        <f>22%*(C104+C108+C110)</f>
        <v>408.14400000000001</v>
      </c>
      <c r="D112" s="11">
        <f t="shared" ref="D112:I112" si="90">22%*(D104+D108+D110)</f>
        <v>408.14400000000001</v>
      </c>
      <c r="E112" s="11">
        <f t="shared" si="90"/>
        <v>408.14400000000001</v>
      </c>
      <c r="F112" s="11">
        <f t="shared" si="90"/>
        <v>408.14400000000001</v>
      </c>
      <c r="G112" s="11">
        <f t="shared" si="90"/>
        <v>408.14400000000001</v>
      </c>
      <c r="H112" s="11">
        <f t="shared" si="90"/>
        <v>408.14400000000001</v>
      </c>
      <c r="I112" s="11">
        <f t="shared" si="90"/>
        <v>408.14400000000001</v>
      </c>
      <c r="J112" s="17"/>
    </row>
    <row r="113" spans="1:11" x14ac:dyDescent="0.45">
      <c r="A113" s="15" t="s">
        <v>109</v>
      </c>
      <c r="B113" s="12"/>
      <c r="C113" s="13">
        <f>SUM(C110:C112)</f>
        <v>1340.444</v>
      </c>
      <c r="D113" s="13">
        <f t="shared" ref="D113:I113" si="91">SUM(D110:D112)</f>
        <v>1340.444</v>
      </c>
      <c r="E113" s="13">
        <f t="shared" si="91"/>
        <v>1340.444</v>
      </c>
      <c r="F113" s="13">
        <f t="shared" si="91"/>
        <v>1340.444</v>
      </c>
      <c r="G113" s="13">
        <f t="shared" si="91"/>
        <v>1340.444</v>
      </c>
      <c r="H113" s="13">
        <f t="shared" si="91"/>
        <v>1340.444</v>
      </c>
      <c r="I113" s="13">
        <f t="shared" si="91"/>
        <v>1340.444</v>
      </c>
      <c r="J113" s="28"/>
    </row>
    <row r="114" spans="1:11" x14ac:dyDescent="0.45">
      <c r="A114" s="15" t="s">
        <v>100</v>
      </c>
      <c r="B114" s="59"/>
      <c r="C114" s="13">
        <f>C108+C113</f>
        <v>1436.444</v>
      </c>
      <c r="D114" s="13">
        <f t="shared" ref="D114:I114" si="92">D108+D113</f>
        <v>1436.444</v>
      </c>
      <c r="E114" s="13">
        <f t="shared" si="92"/>
        <v>1436.444</v>
      </c>
      <c r="F114" s="13">
        <f t="shared" si="92"/>
        <v>1436.444</v>
      </c>
      <c r="G114" s="13">
        <f t="shared" si="92"/>
        <v>1436.444</v>
      </c>
      <c r="H114" s="13">
        <f t="shared" si="92"/>
        <v>1436.444</v>
      </c>
      <c r="I114" s="13">
        <f t="shared" si="92"/>
        <v>1436.444</v>
      </c>
      <c r="J114" s="149"/>
    </row>
    <row r="115" spans="1:11" x14ac:dyDescent="0.45">
      <c r="A115" s="134" t="s">
        <v>106</v>
      </c>
      <c r="B115" s="139"/>
      <c r="C115" s="135">
        <f>C106-C114</f>
        <v>1396.7552500000033</v>
      </c>
      <c r="D115" s="135">
        <f t="shared" ref="D115:I115" si="93">D106-D114</f>
        <v>1396.7552500000033</v>
      </c>
      <c r="E115" s="135">
        <f t="shared" si="93"/>
        <v>1396.7552500000033</v>
      </c>
      <c r="F115" s="135">
        <f t="shared" si="93"/>
        <v>1396.7552500000033</v>
      </c>
      <c r="G115" s="135">
        <f t="shared" si="93"/>
        <v>1396.7552500000033</v>
      </c>
      <c r="H115" s="135">
        <f t="shared" si="93"/>
        <v>1396.7552500000033</v>
      </c>
      <c r="I115" s="135">
        <f t="shared" si="93"/>
        <v>1396.7552500000033</v>
      </c>
      <c r="J115" s="149"/>
    </row>
    <row r="116" spans="1:11" x14ac:dyDescent="0.45">
      <c r="A116" s="16" t="s">
        <v>14</v>
      </c>
      <c r="B116" s="11"/>
      <c r="C116" s="11">
        <f>18%*C115</f>
        <v>251.41594500000059</v>
      </c>
      <c r="D116" s="11">
        <f t="shared" ref="D116:I116" si="94">18%*D115</f>
        <v>251.41594500000059</v>
      </c>
      <c r="E116" s="11">
        <f t="shared" si="94"/>
        <v>251.41594500000059</v>
      </c>
      <c r="F116" s="11">
        <f t="shared" si="94"/>
        <v>251.41594500000059</v>
      </c>
      <c r="G116" s="11">
        <f t="shared" si="94"/>
        <v>251.41594500000059</v>
      </c>
      <c r="H116" s="11">
        <f t="shared" si="94"/>
        <v>251.41594500000059</v>
      </c>
      <c r="I116" s="11">
        <f t="shared" si="94"/>
        <v>251.41594500000059</v>
      </c>
      <c r="J116" s="17"/>
    </row>
    <row r="117" spans="1:11" x14ac:dyDescent="0.45">
      <c r="A117" s="24" t="s">
        <v>21</v>
      </c>
      <c r="B117" s="25"/>
      <c r="C117" s="25">
        <f>C115-C116</f>
        <v>1145.3393050000027</v>
      </c>
      <c r="D117" s="25">
        <f t="shared" ref="D117:I117" si="95">D115-D116</f>
        <v>1145.3393050000027</v>
      </c>
      <c r="E117" s="25">
        <f t="shared" si="95"/>
        <v>1145.3393050000027</v>
      </c>
      <c r="F117" s="25">
        <f t="shared" si="95"/>
        <v>1145.3393050000027</v>
      </c>
      <c r="G117" s="25">
        <f t="shared" si="95"/>
        <v>1145.3393050000027</v>
      </c>
      <c r="H117" s="25">
        <f t="shared" si="95"/>
        <v>1145.3393050000027</v>
      </c>
      <c r="I117" s="25">
        <f t="shared" si="95"/>
        <v>1145.3393050000027</v>
      </c>
      <c r="J117" s="17"/>
    </row>
    <row r="118" spans="1:11" x14ac:dyDescent="0.45">
      <c r="A118" s="16" t="s">
        <v>18</v>
      </c>
      <c r="B118" s="5"/>
      <c r="C118" s="11">
        <f>25%*C117</f>
        <v>286.33482625000067</v>
      </c>
      <c r="D118" s="11">
        <f t="shared" ref="D118" si="96">25%*D117</f>
        <v>286.33482625000067</v>
      </c>
      <c r="E118" s="11">
        <f t="shared" ref="E118" si="97">25%*E117</f>
        <v>286.33482625000067</v>
      </c>
      <c r="F118" s="11">
        <f t="shared" ref="F118" si="98">25%*F117</f>
        <v>286.33482625000067</v>
      </c>
      <c r="G118" s="11">
        <f t="shared" ref="G118" si="99">25%*G117</f>
        <v>286.33482625000067</v>
      </c>
      <c r="H118" s="11">
        <f t="shared" ref="H118" si="100">25%*H117</f>
        <v>286.33482625000067</v>
      </c>
      <c r="I118" s="11">
        <f t="shared" ref="I118" si="101">25%*I117</f>
        <v>286.33482625000067</v>
      </c>
      <c r="J118" s="17"/>
    </row>
    <row r="119" spans="1:11" x14ac:dyDescent="0.45">
      <c r="A119" s="41" t="s">
        <v>25</v>
      </c>
      <c r="B119" s="59"/>
      <c r="C119" s="144">
        <f>C117-C118+C111</f>
        <v>1359.3044787500021</v>
      </c>
      <c r="D119" s="144">
        <f t="shared" ref="D119" si="102">D117-D118+D111</f>
        <v>1359.3044787500021</v>
      </c>
      <c r="E119" s="144">
        <f t="shared" ref="E119" si="103">E117-E118+E111</f>
        <v>1359.3044787500021</v>
      </c>
      <c r="F119" s="144">
        <f t="shared" ref="F119" si="104">F117-F118+F111</f>
        <v>1359.3044787500021</v>
      </c>
      <c r="G119" s="144">
        <f t="shared" ref="G119" si="105">G117-G118+G111</f>
        <v>1359.3044787500021</v>
      </c>
      <c r="H119" s="144">
        <f t="shared" ref="H119" si="106">H117-H118+H111</f>
        <v>1359.3044787500021</v>
      </c>
      <c r="I119" s="144">
        <f t="shared" ref="I119" si="107">I117-I118+I111</f>
        <v>1359.3044787500021</v>
      </c>
      <c r="J119" s="152"/>
    </row>
    <row r="120" spans="1:11" x14ac:dyDescent="0.45">
      <c r="A120" s="26" t="s">
        <v>28</v>
      </c>
      <c r="B120" s="5"/>
      <c r="C120" s="8">
        <v>0.90900000000000003</v>
      </c>
      <c r="D120" s="8">
        <v>0.82599999999999996</v>
      </c>
      <c r="E120" s="8">
        <v>0.751</v>
      </c>
      <c r="F120" s="8">
        <v>0.68300000000000005</v>
      </c>
      <c r="G120" s="8">
        <v>0.621</v>
      </c>
      <c r="H120" s="8">
        <v>0.56399999999999995</v>
      </c>
      <c r="I120" s="8">
        <v>0.51300000000000001</v>
      </c>
      <c r="J120" s="27"/>
    </row>
    <row r="121" spans="1:11" x14ac:dyDescent="0.45">
      <c r="A121" s="24" t="s">
        <v>29</v>
      </c>
      <c r="B121" s="55"/>
      <c r="C121" s="56">
        <f>C119*C120</f>
        <v>1235.607771183752</v>
      </c>
      <c r="D121" s="56">
        <f t="shared" ref="D121" si="108">D119*D120</f>
        <v>1122.7854994475017</v>
      </c>
      <c r="E121" s="56">
        <f t="shared" ref="E121" si="109">E119*E120</f>
        <v>1020.8376635412516</v>
      </c>
      <c r="F121" s="56">
        <f t="shared" ref="F121" si="110">F119*F120</f>
        <v>928.40495898625147</v>
      </c>
      <c r="G121" s="56">
        <f t="shared" ref="G121" si="111">G119*G120</f>
        <v>844.12808130375129</v>
      </c>
      <c r="H121" s="56">
        <f t="shared" ref="H121" si="112">H119*H120</f>
        <v>766.64772601500113</v>
      </c>
      <c r="I121" s="56">
        <f t="shared" ref="I121" si="113">I119*I120</f>
        <v>697.32319759875111</v>
      </c>
      <c r="J121" s="153"/>
    </row>
    <row r="122" spans="1:11" x14ac:dyDescent="0.45">
      <c r="A122" s="16" t="s">
        <v>30</v>
      </c>
      <c r="B122" s="12">
        <v>-6500</v>
      </c>
      <c r="C122" s="9"/>
      <c r="D122" s="9"/>
      <c r="E122" s="9"/>
      <c r="F122" s="9"/>
      <c r="G122" s="9"/>
      <c r="H122" s="9"/>
      <c r="I122" s="9"/>
      <c r="J122" s="28"/>
    </row>
    <row r="123" spans="1:11" ht="14.65" thickBot="1" x14ac:dyDescent="0.5">
      <c r="A123" s="29" t="s">
        <v>31</v>
      </c>
      <c r="B123" s="30"/>
      <c r="C123" s="30">
        <f>B122+C121</f>
        <v>-5264.3922288162485</v>
      </c>
      <c r="D123" s="30">
        <f>C123+D121</f>
        <v>-4141.6067293687465</v>
      </c>
      <c r="E123" s="30">
        <f t="shared" ref="E123" si="114">D123+E121</f>
        <v>-3120.7690658274951</v>
      </c>
      <c r="F123" s="30">
        <f t="shared" ref="F123" si="115">E123+F121</f>
        <v>-2192.3641068412435</v>
      </c>
      <c r="G123" s="30">
        <f t="shared" ref="G123" si="116">F123+G121</f>
        <v>-1348.2360255374922</v>
      </c>
      <c r="H123" s="30">
        <f t="shared" ref="H123" si="117">G123+H121</f>
        <v>-581.58829952249107</v>
      </c>
      <c r="I123" s="161">
        <f t="shared" ref="I123" si="118">H123+I121</f>
        <v>115.73489807626004</v>
      </c>
      <c r="J123" s="31"/>
    </row>
    <row r="124" spans="1:11" x14ac:dyDescent="0.45">
      <c r="A124" s="157"/>
      <c r="B124" s="158"/>
      <c r="C124" s="158"/>
      <c r="D124" s="158"/>
      <c r="E124" s="158"/>
      <c r="F124" s="158"/>
      <c r="G124" s="158"/>
      <c r="H124" s="158"/>
      <c r="I124" s="158"/>
      <c r="J124" s="64"/>
    </row>
    <row r="125" spans="1:11" ht="14.65" thickBot="1" x14ac:dyDescent="0.5">
      <c r="A125" s="169" t="s">
        <v>115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50"/>
    </row>
    <row r="126" spans="1:11" ht="14.65" thickBot="1" x14ac:dyDescent="0.5">
      <c r="A126" s="145" t="s">
        <v>17</v>
      </c>
      <c r="B126" s="146"/>
      <c r="C126" s="147" t="s">
        <v>33</v>
      </c>
      <c r="D126" s="147" t="s">
        <v>34</v>
      </c>
      <c r="E126" s="147" t="s">
        <v>35</v>
      </c>
      <c r="F126" s="147" t="s">
        <v>36</v>
      </c>
      <c r="G126" s="147" t="s">
        <v>37</v>
      </c>
      <c r="H126" s="147" t="s">
        <v>38</v>
      </c>
      <c r="I126" s="147" t="s">
        <v>39</v>
      </c>
      <c r="J126" s="148"/>
      <c r="K126" s="151"/>
    </row>
    <row r="127" spans="1:11" x14ac:dyDescent="0.45">
      <c r="A127" s="154" t="s">
        <v>10</v>
      </c>
      <c r="B127" s="155"/>
      <c r="C127" s="155"/>
      <c r="D127" s="155"/>
      <c r="E127" s="155"/>
      <c r="F127" s="155"/>
      <c r="G127" s="155"/>
      <c r="H127" s="155"/>
      <c r="I127" s="155"/>
      <c r="J127" s="156"/>
      <c r="K127" s="151"/>
    </row>
    <row r="128" spans="1:11" x14ac:dyDescent="0.45">
      <c r="A128" s="16" t="s">
        <v>8</v>
      </c>
      <c r="B128" s="11"/>
      <c r="C128" s="11">
        <f>$C$10*12*$C$9*(1+10%)</f>
        <v>20544.816600000002</v>
      </c>
      <c r="D128" s="11">
        <f t="shared" ref="D128:I128" si="119">$C$10*12*$C$9*(1+10%)</f>
        <v>20544.816600000002</v>
      </c>
      <c r="E128" s="11">
        <f t="shared" si="119"/>
        <v>20544.816600000002</v>
      </c>
      <c r="F128" s="11">
        <f t="shared" si="119"/>
        <v>20544.816600000002</v>
      </c>
      <c r="G128" s="11">
        <f t="shared" si="119"/>
        <v>20544.816600000002</v>
      </c>
      <c r="H128" s="11">
        <f t="shared" si="119"/>
        <v>20544.816600000002</v>
      </c>
      <c r="I128" s="11">
        <f t="shared" si="119"/>
        <v>20544.816600000002</v>
      </c>
      <c r="J128" s="17"/>
    </row>
    <row r="129" spans="1:10" x14ac:dyDescent="0.45">
      <c r="A129" s="16" t="s">
        <v>44</v>
      </c>
      <c r="B129" s="11"/>
      <c r="C129" s="11">
        <f>C128/6</f>
        <v>3424.1361000000002</v>
      </c>
      <c r="D129" s="11">
        <f t="shared" ref="D129:I129" si="120">D128/6</f>
        <v>3424.1361000000002</v>
      </c>
      <c r="E129" s="11">
        <f t="shared" si="120"/>
        <v>3424.1361000000002</v>
      </c>
      <c r="F129" s="11">
        <f t="shared" si="120"/>
        <v>3424.1361000000002</v>
      </c>
      <c r="G129" s="11">
        <f t="shared" si="120"/>
        <v>3424.1361000000002</v>
      </c>
      <c r="H129" s="11">
        <f t="shared" si="120"/>
        <v>3424.1361000000002</v>
      </c>
      <c r="I129" s="11">
        <f t="shared" si="120"/>
        <v>3424.1361000000002</v>
      </c>
      <c r="J129" s="17"/>
    </row>
    <row r="130" spans="1:10" x14ac:dyDescent="0.45">
      <c r="A130" s="15" t="s">
        <v>9</v>
      </c>
      <c r="B130" s="13"/>
      <c r="C130" s="13">
        <f>C128-C129</f>
        <v>17120.680500000002</v>
      </c>
      <c r="D130" s="13">
        <f t="shared" ref="D130:I130" si="121">D128-D129</f>
        <v>17120.680500000002</v>
      </c>
      <c r="E130" s="13">
        <f t="shared" si="121"/>
        <v>17120.680500000002</v>
      </c>
      <c r="F130" s="13">
        <f t="shared" si="121"/>
        <v>17120.680500000002</v>
      </c>
      <c r="G130" s="13">
        <f t="shared" si="121"/>
        <v>17120.680500000002</v>
      </c>
      <c r="H130" s="13">
        <f t="shared" si="121"/>
        <v>17120.680500000002</v>
      </c>
      <c r="I130" s="13">
        <f t="shared" si="121"/>
        <v>17120.680500000002</v>
      </c>
      <c r="J130" s="17"/>
    </row>
    <row r="131" spans="1:10" x14ac:dyDescent="0.45">
      <c r="A131" s="15" t="s">
        <v>104</v>
      </c>
      <c r="B131" s="11"/>
      <c r="C131" s="11"/>
      <c r="D131" s="11"/>
      <c r="E131" s="11"/>
      <c r="F131" s="11"/>
      <c r="G131" s="11"/>
      <c r="H131" s="11"/>
      <c r="I131" s="11"/>
      <c r="J131" s="17"/>
    </row>
    <row r="132" spans="1:10" x14ac:dyDescent="0.45">
      <c r="A132" s="16" t="s">
        <v>12</v>
      </c>
      <c r="B132" s="11"/>
      <c r="C132" s="11">
        <f>$D$29</f>
        <v>12750.771599999996</v>
      </c>
      <c r="D132" s="11">
        <f t="shared" ref="D132:I132" si="122">$D$29</f>
        <v>12750.771599999996</v>
      </c>
      <c r="E132" s="11">
        <f t="shared" si="122"/>
        <v>12750.771599999996</v>
      </c>
      <c r="F132" s="11">
        <f t="shared" si="122"/>
        <v>12750.771599999996</v>
      </c>
      <c r="G132" s="11">
        <f t="shared" si="122"/>
        <v>12750.771599999996</v>
      </c>
      <c r="H132" s="11">
        <f t="shared" si="122"/>
        <v>12750.771599999996</v>
      </c>
      <c r="I132" s="11">
        <f t="shared" si="122"/>
        <v>12750.771599999996</v>
      </c>
      <c r="J132" s="17"/>
    </row>
    <row r="133" spans="1:10" x14ac:dyDescent="0.45">
      <c r="A133" s="16" t="s">
        <v>44</v>
      </c>
      <c r="B133" s="11"/>
      <c r="C133" s="11">
        <f>C132/6</f>
        <v>2125.1285999999996</v>
      </c>
      <c r="D133" s="11">
        <f t="shared" ref="D133:I133" si="123">D132/6</f>
        <v>2125.1285999999996</v>
      </c>
      <c r="E133" s="11">
        <f t="shared" si="123"/>
        <v>2125.1285999999996</v>
      </c>
      <c r="F133" s="11">
        <f t="shared" si="123"/>
        <v>2125.1285999999996</v>
      </c>
      <c r="G133" s="11">
        <f t="shared" si="123"/>
        <v>2125.1285999999996</v>
      </c>
      <c r="H133" s="11">
        <f t="shared" si="123"/>
        <v>2125.1285999999996</v>
      </c>
      <c r="I133" s="11">
        <f t="shared" si="123"/>
        <v>2125.1285999999996</v>
      </c>
      <c r="J133" s="17"/>
    </row>
    <row r="134" spans="1:10" x14ac:dyDescent="0.45">
      <c r="A134" s="15" t="s">
        <v>19</v>
      </c>
      <c r="B134" s="13"/>
      <c r="C134" s="13">
        <f t="shared" ref="C134" si="124">C132-C133</f>
        <v>10625.642999999996</v>
      </c>
      <c r="D134" s="13">
        <f t="shared" ref="D134" si="125">D132-D133</f>
        <v>10625.642999999996</v>
      </c>
      <c r="E134" s="13">
        <f t="shared" ref="E134" si="126">E132-E133</f>
        <v>10625.642999999996</v>
      </c>
      <c r="F134" s="13">
        <f t="shared" ref="F134" si="127">F132-F133</f>
        <v>10625.642999999996</v>
      </c>
      <c r="G134" s="13">
        <f t="shared" ref="G134" si="128">G132-G133</f>
        <v>10625.642999999996</v>
      </c>
      <c r="H134" s="13">
        <f t="shared" ref="H134" si="129">H132-H133</f>
        <v>10625.642999999996</v>
      </c>
      <c r="I134" s="13">
        <f t="shared" ref="I134" si="130">I132-I133</f>
        <v>10625.642999999996</v>
      </c>
      <c r="J134" s="17"/>
    </row>
    <row r="135" spans="1:10" x14ac:dyDescent="0.45">
      <c r="A135" s="16" t="s">
        <v>102</v>
      </c>
      <c r="B135" s="11"/>
      <c r="C135" s="11">
        <f>$B$19</f>
        <v>1327.2</v>
      </c>
      <c r="D135" s="11">
        <f t="shared" ref="D135:I135" si="131">$B$19</f>
        <v>1327.2</v>
      </c>
      <c r="E135" s="11">
        <f t="shared" si="131"/>
        <v>1327.2</v>
      </c>
      <c r="F135" s="11">
        <f t="shared" si="131"/>
        <v>1327.2</v>
      </c>
      <c r="G135" s="11">
        <f t="shared" si="131"/>
        <v>1327.2</v>
      </c>
      <c r="H135" s="11">
        <f t="shared" si="131"/>
        <v>1327.2</v>
      </c>
      <c r="I135" s="11">
        <f t="shared" si="131"/>
        <v>1327.2</v>
      </c>
      <c r="J135" s="17"/>
    </row>
    <row r="136" spans="1:10" x14ac:dyDescent="0.45">
      <c r="A136" s="15" t="s">
        <v>105</v>
      </c>
      <c r="B136" s="12"/>
      <c r="C136" s="12">
        <f>C134+C135</f>
        <v>11952.842999999997</v>
      </c>
      <c r="D136" s="12">
        <f t="shared" ref="D136:I136" si="132">D134+D135</f>
        <v>11952.842999999997</v>
      </c>
      <c r="E136" s="12">
        <f t="shared" si="132"/>
        <v>11952.842999999997</v>
      </c>
      <c r="F136" s="12">
        <f t="shared" si="132"/>
        <v>11952.842999999997</v>
      </c>
      <c r="G136" s="12">
        <f t="shared" si="132"/>
        <v>11952.842999999997</v>
      </c>
      <c r="H136" s="12">
        <f t="shared" si="132"/>
        <v>11952.842999999997</v>
      </c>
      <c r="I136" s="12">
        <f t="shared" si="132"/>
        <v>11952.842999999997</v>
      </c>
      <c r="J136" s="17"/>
    </row>
    <row r="137" spans="1:10" x14ac:dyDescent="0.45">
      <c r="A137" s="134" t="s">
        <v>101</v>
      </c>
      <c r="B137" s="135"/>
      <c r="C137" s="135">
        <f>C130-C136</f>
        <v>5167.8375000000051</v>
      </c>
      <c r="D137" s="135">
        <f t="shared" ref="D137:I137" si="133">D130-D136</f>
        <v>5167.8375000000051</v>
      </c>
      <c r="E137" s="135">
        <f t="shared" si="133"/>
        <v>5167.8375000000051</v>
      </c>
      <c r="F137" s="135">
        <f t="shared" si="133"/>
        <v>5167.8375000000051</v>
      </c>
      <c r="G137" s="135">
        <f t="shared" si="133"/>
        <v>5167.8375000000051</v>
      </c>
      <c r="H137" s="135">
        <f t="shared" si="133"/>
        <v>5167.8375000000051</v>
      </c>
      <c r="I137" s="135">
        <f t="shared" si="133"/>
        <v>5167.8375000000051</v>
      </c>
      <c r="J137" s="17"/>
    </row>
    <row r="138" spans="1:10" x14ac:dyDescent="0.45">
      <c r="A138" s="15" t="s">
        <v>24</v>
      </c>
      <c r="B138" s="135"/>
      <c r="C138" s="135"/>
      <c r="D138" s="135"/>
      <c r="E138" s="135"/>
      <c r="F138" s="135"/>
      <c r="G138" s="135"/>
      <c r="H138" s="135"/>
      <c r="I138" s="135"/>
      <c r="J138" s="17"/>
    </row>
    <row r="139" spans="1:10" x14ac:dyDescent="0.45">
      <c r="A139" s="16" t="s">
        <v>103</v>
      </c>
      <c r="B139" s="11"/>
      <c r="C139" s="11">
        <f>$B$18</f>
        <v>96</v>
      </c>
      <c r="D139" s="11">
        <f t="shared" ref="D139:I139" si="134">$B$18</f>
        <v>96</v>
      </c>
      <c r="E139" s="11">
        <f t="shared" si="134"/>
        <v>96</v>
      </c>
      <c r="F139" s="11">
        <f t="shared" si="134"/>
        <v>96</v>
      </c>
      <c r="G139" s="11">
        <f t="shared" si="134"/>
        <v>96</v>
      </c>
      <c r="H139" s="11">
        <f t="shared" si="134"/>
        <v>96</v>
      </c>
      <c r="I139" s="11">
        <f t="shared" si="134"/>
        <v>96</v>
      </c>
      <c r="J139" s="17"/>
    </row>
    <row r="140" spans="1:10" x14ac:dyDescent="0.45">
      <c r="A140" s="15" t="s">
        <v>107</v>
      </c>
      <c r="B140" s="5"/>
      <c r="C140" s="11"/>
      <c r="D140" s="11"/>
      <c r="E140" s="11"/>
      <c r="F140" s="11"/>
      <c r="G140" s="11"/>
      <c r="H140" s="11"/>
      <c r="I140" s="11"/>
      <c r="J140" s="149"/>
    </row>
    <row r="141" spans="1:10" x14ac:dyDescent="0.45">
      <c r="A141" s="16" t="s">
        <v>108</v>
      </c>
      <c r="B141" s="5"/>
      <c r="C141" s="11">
        <f>$B$17</f>
        <v>432</v>
      </c>
      <c r="D141" s="11">
        <f t="shared" ref="D141:I141" si="135">$B$17</f>
        <v>432</v>
      </c>
      <c r="E141" s="11">
        <f t="shared" si="135"/>
        <v>432</v>
      </c>
      <c r="F141" s="11">
        <f t="shared" si="135"/>
        <v>432</v>
      </c>
      <c r="G141" s="11">
        <f t="shared" si="135"/>
        <v>432</v>
      </c>
      <c r="H141" s="11">
        <f t="shared" si="135"/>
        <v>432</v>
      </c>
      <c r="I141" s="11">
        <f t="shared" si="135"/>
        <v>432</v>
      </c>
      <c r="J141" s="149"/>
    </row>
    <row r="142" spans="1:10" x14ac:dyDescent="0.45">
      <c r="A142" s="16" t="s">
        <v>20</v>
      </c>
      <c r="B142" s="11"/>
      <c r="C142" s="11">
        <v>500.3</v>
      </c>
      <c r="D142" s="11">
        <v>500.3</v>
      </c>
      <c r="E142" s="11">
        <v>500.3</v>
      </c>
      <c r="F142" s="11">
        <v>500.3</v>
      </c>
      <c r="G142" s="11">
        <v>500.3</v>
      </c>
      <c r="H142" s="11">
        <v>500.3</v>
      </c>
      <c r="I142" s="11">
        <v>500.3</v>
      </c>
      <c r="J142" s="17"/>
    </row>
    <row r="143" spans="1:10" x14ac:dyDescent="0.45">
      <c r="A143" s="16" t="s">
        <v>15</v>
      </c>
      <c r="B143" s="11"/>
      <c r="C143" s="11">
        <f>22%*(C135+C139+C141)</f>
        <v>408.14400000000001</v>
      </c>
      <c r="D143" s="11">
        <f t="shared" ref="D143:I143" si="136">22%*(D135+D139+D141)</f>
        <v>408.14400000000001</v>
      </c>
      <c r="E143" s="11">
        <f t="shared" si="136"/>
        <v>408.14400000000001</v>
      </c>
      <c r="F143" s="11">
        <f t="shared" si="136"/>
        <v>408.14400000000001</v>
      </c>
      <c r="G143" s="11">
        <f t="shared" si="136"/>
        <v>408.14400000000001</v>
      </c>
      <c r="H143" s="11">
        <f t="shared" si="136"/>
        <v>408.14400000000001</v>
      </c>
      <c r="I143" s="11">
        <f t="shared" si="136"/>
        <v>408.14400000000001</v>
      </c>
      <c r="J143" s="17"/>
    </row>
    <row r="144" spans="1:10" x14ac:dyDescent="0.45">
      <c r="A144" s="15" t="s">
        <v>109</v>
      </c>
      <c r="B144" s="12"/>
      <c r="C144" s="13">
        <f>SUM(C141:C143)</f>
        <v>1340.444</v>
      </c>
      <c r="D144" s="13">
        <f t="shared" ref="D144:I144" si="137">SUM(D141:D143)</f>
        <v>1340.444</v>
      </c>
      <c r="E144" s="13">
        <f t="shared" si="137"/>
        <v>1340.444</v>
      </c>
      <c r="F144" s="13">
        <f t="shared" si="137"/>
        <v>1340.444</v>
      </c>
      <c r="G144" s="13">
        <f t="shared" si="137"/>
        <v>1340.444</v>
      </c>
      <c r="H144" s="13">
        <f t="shared" si="137"/>
        <v>1340.444</v>
      </c>
      <c r="I144" s="13">
        <f t="shared" si="137"/>
        <v>1340.444</v>
      </c>
      <c r="J144" s="28"/>
    </row>
    <row r="145" spans="1:10" x14ac:dyDescent="0.45">
      <c r="A145" s="15" t="s">
        <v>100</v>
      </c>
      <c r="B145" s="59"/>
      <c r="C145" s="13">
        <f>C139+C144</f>
        <v>1436.444</v>
      </c>
      <c r="D145" s="13">
        <f t="shared" ref="D145:I145" si="138">D139+D144</f>
        <v>1436.444</v>
      </c>
      <c r="E145" s="13">
        <f t="shared" si="138"/>
        <v>1436.444</v>
      </c>
      <c r="F145" s="13">
        <f t="shared" si="138"/>
        <v>1436.444</v>
      </c>
      <c r="G145" s="13">
        <f t="shared" si="138"/>
        <v>1436.444</v>
      </c>
      <c r="H145" s="13">
        <f t="shared" si="138"/>
        <v>1436.444</v>
      </c>
      <c r="I145" s="13">
        <f t="shared" si="138"/>
        <v>1436.444</v>
      </c>
      <c r="J145" s="149"/>
    </row>
    <row r="146" spans="1:10" x14ac:dyDescent="0.45">
      <c r="A146" s="134" t="s">
        <v>106</v>
      </c>
      <c r="B146" s="139"/>
      <c r="C146" s="135">
        <f>C137-C145</f>
        <v>3731.3935000000051</v>
      </c>
      <c r="D146" s="135">
        <f t="shared" ref="D146:I146" si="139">D137-D145</f>
        <v>3731.3935000000051</v>
      </c>
      <c r="E146" s="135">
        <f t="shared" si="139"/>
        <v>3731.3935000000051</v>
      </c>
      <c r="F146" s="135">
        <f t="shared" si="139"/>
        <v>3731.3935000000051</v>
      </c>
      <c r="G146" s="135">
        <f t="shared" si="139"/>
        <v>3731.3935000000051</v>
      </c>
      <c r="H146" s="135">
        <f t="shared" si="139"/>
        <v>3731.3935000000051</v>
      </c>
      <c r="I146" s="135">
        <f t="shared" si="139"/>
        <v>3731.3935000000051</v>
      </c>
      <c r="J146" s="149"/>
    </row>
    <row r="147" spans="1:10" x14ac:dyDescent="0.45">
      <c r="A147" s="16" t="s">
        <v>14</v>
      </c>
      <c r="B147" s="11"/>
      <c r="C147" s="11">
        <f>18%*C146</f>
        <v>671.65083000000095</v>
      </c>
      <c r="D147" s="11">
        <f t="shared" ref="D147:I147" si="140">18%*D146</f>
        <v>671.65083000000095</v>
      </c>
      <c r="E147" s="11">
        <f t="shared" si="140"/>
        <v>671.65083000000095</v>
      </c>
      <c r="F147" s="11">
        <f t="shared" si="140"/>
        <v>671.65083000000095</v>
      </c>
      <c r="G147" s="11">
        <f t="shared" si="140"/>
        <v>671.65083000000095</v>
      </c>
      <c r="H147" s="11">
        <f t="shared" si="140"/>
        <v>671.65083000000095</v>
      </c>
      <c r="I147" s="11">
        <f t="shared" si="140"/>
        <v>671.65083000000095</v>
      </c>
      <c r="J147" s="17"/>
    </row>
    <row r="148" spans="1:10" x14ac:dyDescent="0.45">
      <c r="A148" s="24" t="s">
        <v>21</v>
      </c>
      <c r="B148" s="25"/>
      <c r="C148" s="25">
        <f>C146-C147</f>
        <v>3059.7426700000042</v>
      </c>
      <c r="D148" s="25">
        <f t="shared" ref="D148:I148" si="141">D146-D147</f>
        <v>3059.7426700000042</v>
      </c>
      <c r="E148" s="25">
        <f t="shared" si="141"/>
        <v>3059.7426700000042</v>
      </c>
      <c r="F148" s="25">
        <f t="shared" si="141"/>
        <v>3059.7426700000042</v>
      </c>
      <c r="G148" s="25">
        <f t="shared" si="141"/>
        <v>3059.7426700000042</v>
      </c>
      <c r="H148" s="25">
        <f t="shared" si="141"/>
        <v>3059.7426700000042</v>
      </c>
      <c r="I148" s="25">
        <f t="shared" si="141"/>
        <v>3059.7426700000042</v>
      </c>
      <c r="J148" s="17"/>
    </row>
    <row r="149" spans="1:10" x14ac:dyDescent="0.45">
      <c r="A149" s="16" t="s">
        <v>18</v>
      </c>
      <c r="B149" s="5"/>
      <c r="C149" s="11">
        <f>25%*C148</f>
        <v>764.93566750000105</v>
      </c>
      <c r="D149" s="11">
        <f t="shared" ref="D149" si="142">25%*D148</f>
        <v>764.93566750000105</v>
      </c>
      <c r="E149" s="11">
        <f t="shared" ref="E149" si="143">25%*E148</f>
        <v>764.93566750000105</v>
      </c>
      <c r="F149" s="11">
        <f t="shared" ref="F149" si="144">25%*F148</f>
        <v>764.93566750000105</v>
      </c>
      <c r="G149" s="11">
        <f t="shared" ref="G149" si="145">25%*G148</f>
        <v>764.93566750000105</v>
      </c>
      <c r="H149" s="11">
        <f t="shared" ref="H149" si="146">25%*H148</f>
        <v>764.93566750000105</v>
      </c>
      <c r="I149" s="11">
        <f t="shared" ref="I149" si="147">25%*I148</f>
        <v>764.93566750000105</v>
      </c>
      <c r="J149" s="17"/>
    </row>
    <row r="150" spans="1:10" x14ac:dyDescent="0.45">
      <c r="A150" s="41" t="s">
        <v>25</v>
      </c>
      <c r="B150" s="59"/>
      <c r="C150" s="144">
        <f>C148-C149+C142</f>
        <v>2795.1070025000035</v>
      </c>
      <c r="D150" s="144">
        <f t="shared" ref="D150" si="148">D148-D149+D142</f>
        <v>2795.1070025000035</v>
      </c>
      <c r="E150" s="144">
        <f t="shared" ref="E150" si="149">E148-E149+E142</f>
        <v>2795.1070025000035</v>
      </c>
      <c r="F150" s="144">
        <f t="shared" ref="F150" si="150">F148-F149+F142</f>
        <v>2795.1070025000035</v>
      </c>
      <c r="G150" s="144">
        <f t="shared" ref="G150" si="151">G148-G149+G142</f>
        <v>2795.1070025000035</v>
      </c>
      <c r="H150" s="144">
        <f t="shared" ref="H150" si="152">H148-H149+H142</f>
        <v>2795.1070025000035</v>
      </c>
      <c r="I150" s="144">
        <f t="shared" ref="I150" si="153">I148-I149+I142</f>
        <v>2795.1070025000035</v>
      </c>
      <c r="J150" s="152"/>
    </row>
    <row r="151" spans="1:10" x14ac:dyDescent="0.45">
      <c r="A151" s="26" t="s">
        <v>28</v>
      </c>
      <c r="B151" s="5"/>
      <c r="C151" s="8">
        <v>0.90900000000000003</v>
      </c>
      <c r="D151" s="8">
        <v>0.82599999999999996</v>
      </c>
      <c r="E151" s="8">
        <v>0.751</v>
      </c>
      <c r="F151" s="8">
        <v>0.68300000000000005</v>
      </c>
      <c r="G151" s="8">
        <v>0.621</v>
      </c>
      <c r="H151" s="8">
        <v>0.56399999999999995</v>
      </c>
      <c r="I151" s="8">
        <v>0.51300000000000001</v>
      </c>
      <c r="J151" s="27"/>
    </row>
    <row r="152" spans="1:10" x14ac:dyDescent="0.45">
      <c r="A152" s="24" t="s">
        <v>29</v>
      </c>
      <c r="B152" s="55"/>
      <c r="C152" s="56">
        <f>C150*C151</f>
        <v>2540.7522652725033</v>
      </c>
      <c r="D152" s="56">
        <f t="shared" ref="D152" si="154">D150*D151</f>
        <v>2308.7583840650027</v>
      </c>
      <c r="E152" s="56">
        <f t="shared" ref="E152" si="155">E150*E151</f>
        <v>2099.1253588775025</v>
      </c>
      <c r="F152" s="56">
        <f t="shared" ref="F152" si="156">F150*F151</f>
        <v>1909.0580827075025</v>
      </c>
      <c r="G152" s="56">
        <f t="shared" ref="G152" si="157">G150*G151</f>
        <v>1735.7614485525021</v>
      </c>
      <c r="H152" s="56">
        <f t="shared" ref="H152" si="158">H150*H151</f>
        <v>1576.4403494100018</v>
      </c>
      <c r="I152" s="56">
        <f t="shared" ref="I152" si="159">I150*I151</f>
        <v>1433.8898922825019</v>
      </c>
      <c r="J152" s="153"/>
    </row>
    <row r="153" spans="1:10" x14ac:dyDescent="0.45">
      <c r="A153" s="16" t="s">
        <v>30</v>
      </c>
      <c r="B153" s="12">
        <v>-6500</v>
      </c>
      <c r="C153" s="9"/>
      <c r="D153" s="9"/>
      <c r="E153" s="9"/>
      <c r="F153" s="9"/>
      <c r="G153" s="9"/>
      <c r="H153" s="9"/>
      <c r="I153" s="9"/>
      <c r="J153" s="28"/>
    </row>
    <row r="154" spans="1:10" ht="14.65" thickBot="1" x14ac:dyDescent="0.5">
      <c r="A154" s="29" t="s">
        <v>31</v>
      </c>
      <c r="B154" s="30"/>
      <c r="C154" s="30">
        <f>B153+C152</f>
        <v>-3959.2477347274967</v>
      </c>
      <c r="D154" s="30">
        <f>C154+D152</f>
        <v>-1650.489350662494</v>
      </c>
      <c r="E154" s="30">
        <f t="shared" ref="E154" si="160">D154+E152</f>
        <v>448.63600821500859</v>
      </c>
      <c r="F154" s="30">
        <f t="shared" ref="F154" si="161">E154+F152</f>
        <v>2357.6940909225114</v>
      </c>
      <c r="G154" s="30">
        <f t="shared" ref="G154" si="162">F154+G152</f>
        <v>4093.4555394750132</v>
      </c>
      <c r="H154" s="30">
        <f t="shared" ref="H154" si="163">G154+H152</f>
        <v>5669.8958888850148</v>
      </c>
      <c r="I154" s="161">
        <f t="shared" ref="I154" si="164">H154+I152</f>
        <v>7103.7857811675167</v>
      </c>
      <c r="J154" s="31"/>
    </row>
    <row r="156" spans="1:10" ht="14.65" thickBot="1" x14ac:dyDescent="0.5">
      <c r="A156" s="169" t="s">
        <v>116</v>
      </c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14.65" thickBot="1" x14ac:dyDescent="0.5">
      <c r="A157" s="145" t="s">
        <v>17</v>
      </c>
      <c r="B157" s="146"/>
      <c r="C157" s="147" t="s">
        <v>33</v>
      </c>
      <c r="D157" s="147" t="s">
        <v>34</v>
      </c>
      <c r="E157" s="147" t="s">
        <v>35</v>
      </c>
      <c r="F157" s="147" t="s">
        <v>36</v>
      </c>
      <c r="G157" s="147" t="s">
        <v>37</v>
      </c>
      <c r="H157" s="147" t="s">
        <v>38</v>
      </c>
      <c r="I157" s="147" t="s">
        <v>39</v>
      </c>
      <c r="J157" s="148"/>
    </row>
    <row r="158" spans="1:10" x14ac:dyDescent="0.45">
      <c r="A158" s="154" t="s">
        <v>10</v>
      </c>
      <c r="B158" s="155"/>
      <c r="C158" s="155"/>
      <c r="D158" s="155"/>
      <c r="E158" s="155"/>
      <c r="F158" s="155"/>
      <c r="G158" s="155"/>
      <c r="H158" s="155"/>
      <c r="I158" s="155"/>
      <c r="J158" s="156"/>
    </row>
    <row r="159" spans="1:10" x14ac:dyDescent="0.45">
      <c r="A159" s="16" t="s">
        <v>8</v>
      </c>
      <c r="B159" s="11"/>
      <c r="C159" s="11">
        <f>$C$10*12*$C$9*(1-10%)</f>
        <v>16809.395400000001</v>
      </c>
      <c r="D159" s="11">
        <f t="shared" ref="D159:I159" si="165">$C$10*12*$C$9*(1-10%)</f>
        <v>16809.395400000001</v>
      </c>
      <c r="E159" s="11">
        <f t="shared" si="165"/>
        <v>16809.395400000001</v>
      </c>
      <c r="F159" s="11">
        <f t="shared" si="165"/>
        <v>16809.395400000001</v>
      </c>
      <c r="G159" s="11">
        <f t="shared" si="165"/>
        <v>16809.395400000001</v>
      </c>
      <c r="H159" s="11">
        <f t="shared" si="165"/>
        <v>16809.395400000001</v>
      </c>
      <c r="I159" s="11">
        <f t="shared" si="165"/>
        <v>16809.395400000001</v>
      </c>
      <c r="J159" s="17"/>
    </row>
    <row r="160" spans="1:10" x14ac:dyDescent="0.45">
      <c r="A160" s="16" t="s">
        <v>44</v>
      </c>
      <c r="B160" s="11"/>
      <c r="C160" s="11">
        <f>C159/6</f>
        <v>2801.5659000000001</v>
      </c>
      <c r="D160" s="11">
        <f t="shared" ref="D160:I160" si="166">D159/6</f>
        <v>2801.5659000000001</v>
      </c>
      <c r="E160" s="11">
        <f t="shared" si="166"/>
        <v>2801.5659000000001</v>
      </c>
      <c r="F160" s="11">
        <f t="shared" si="166"/>
        <v>2801.5659000000001</v>
      </c>
      <c r="G160" s="11">
        <f t="shared" si="166"/>
        <v>2801.5659000000001</v>
      </c>
      <c r="H160" s="11">
        <f t="shared" si="166"/>
        <v>2801.5659000000001</v>
      </c>
      <c r="I160" s="11">
        <f t="shared" si="166"/>
        <v>2801.5659000000001</v>
      </c>
      <c r="J160" s="17"/>
    </row>
    <row r="161" spans="1:11" x14ac:dyDescent="0.45">
      <c r="A161" s="15" t="s">
        <v>9</v>
      </c>
      <c r="B161" s="13"/>
      <c r="C161" s="13">
        <f>C159-C160</f>
        <v>14007.829500000002</v>
      </c>
      <c r="D161" s="13">
        <f t="shared" ref="D161:I161" si="167">D159-D160</f>
        <v>14007.829500000002</v>
      </c>
      <c r="E161" s="13">
        <f t="shared" si="167"/>
        <v>14007.829500000002</v>
      </c>
      <c r="F161" s="13">
        <f t="shared" si="167"/>
        <v>14007.829500000002</v>
      </c>
      <c r="G161" s="13">
        <f t="shared" si="167"/>
        <v>14007.829500000002</v>
      </c>
      <c r="H161" s="13">
        <f t="shared" si="167"/>
        <v>14007.829500000002</v>
      </c>
      <c r="I161" s="13">
        <f t="shared" si="167"/>
        <v>14007.829500000002</v>
      </c>
      <c r="J161" s="17"/>
    </row>
    <row r="162" spans="1:11" x14ac:dyDescent="0.45">
      <c r="A162" s="15" t="s">
        <v>104</v>
      </c>
      <c r="B162" s="11"/>
      <c r="C162" s="11"/>
      <c r="D162" s="11"/>
      <c r="E162" s="11"/>
      <c r="F162" s="11"/>
      <c r="G162" s="11"/>
      <c r="H162" s="11"/>
      <c r="I162" s="11"/>
      <c r="J162" s="17"/>
    </row>
    <row r="163" spans="1:11" x14ac:dyDescent="0.45">
      <c r="A163" s="16" t="s">
        <v>12</v>
      </c>
      <c r="B163" s="11"/>
      <c r="C163" s="11">
        <f>$D$29</f>
        <v>12750.771599999996</v>
      </c>
      <c r="D163" s="11">
        <f t="shared" ref="D163:I163" si="168">$D$29</f>
        <v>12750.771599999996</v>
      </c>
      <c r="E163" s="11">
        <f t="shared" si="168"/>
        <v>12750.771599999996</v>
      </c>
      <c r="F163" s="11">
        <f t="shared" si="168"/>
        <v>12750.771599999996</v>
      </c>
      <c r="G163" s="11">
        <f t="shared" si="168"/>
        <v>12750.771599999996</v>
      </c>
      <c r="H163" s="11">
        <f t="shared" si="168"/>
        <v>12750.771599999996</v>
      </c>
      <c r="I163" s="11">
        <f t="shared" si="168"/>
        <v>12750.771599999996</v>
      </c>
      <c r="J163" s="17"/>
    </row>
    <row r="164" spans="1:11" x14ac:dyDescent="0.45">
      <c r="A164" s="16" t="s">
        <v>44</v>
      </c>
      <c r="B164" s="11"/>
      <c r="C164" s="11">
        <f>C163/6</f>
        <v>2125.1285999999996</v>
      </c>
      <c r="D164" s="11">
        <f t="shared" ref="D164:I164" si="169">D163/6</f>
        <v>2125.1285999999996</v>
      </c>
      <c r="E164" s="11">
        <f t="shared" si="169"/>
        <v>2125.1285999999996</v>
      </c>
      <c r="F164" s="11">
        <f t="shared" si="169"/>
        <v>2125.1285999999996</v>
      </c>
      <c r="G164" s="11">
        <f t="shared" si="169"/>
        <v>2125.1285999999996</v>
      </c>
      <c r="H164" s="11">
        <f t="shared" si="169"/>
        <v>2125.1285999999996</v>
      </c>
      <c r="I164" s="11">
        <f t="shared" si="169"/>
        <v>2125.1285999999996</v>
      </c>
      <c r="J164" s="17"/>
    </row>
    <row r="165" spans="1:11" x14ac:dyDescent="0.45">
      <c r="A165" s="15" t="s">
        <v>19</v>
      </c>
      <c r="B165" s="13"/>
      <c r="C165" s="13">
        <f t="shared" ref="C165" si="170">C163-C164</f>
        <v>10625.642999999996</v>
      </c>
      <c r="D165" s="13">
        <f t="shared" ref="D165" si="171">D163-D164</f>
        <v>10625.642999999996</v>
      </c>
      <c r="E165" s="13">
        <f t="shared" ref="E165" si="172">E163-E164</f>
        <v>10625.642999999996</v>
      </c>
      <c r="F165" s="13">
        <f t="shared" ref="F165" si="173">F163-F164</f>
        <v>10625.642999999996</v>
      </c>
      <c r="G165" s="13">
        <f t="shared" ref="G165" si="174">G163-G164</f>
        <v>10625.642999999996</v>
      </c>
      <c r="H165" s="13">
        <f t="shared" ref="H165" si="175">H163-H164</f>
        <v>10625.642999999996</v>
      </c>
      <c r="I165" s="13">
        <f t="shared" ref="I165" si="176">I163-I164</f>
        <v>10625.642999999996</v>
      </c>
      <c r="J165" s="17"/>
    </row>
    <row r="166" spans="1:11" x14ac:dyDescent="0.45">
      <c r="A166" s="16" t="s">
        <v>102</v>
      </c>
      <c r="B166" s="11"/>
      <c r="C166" s="11">
        <f>$B$19</f>
        <v>1327.2</v>
      </c>
      <c r="D166" s="11">
        <f t="shared" ref="D166:I166" si="177">$B$19</f>
        <v>1327.2</v>
      </c>
      <c r="E166" s="11">
        <f t="shared" si="177"/>
        <v>1327.2</v>
      </c>
      <c r="F166" s="11">
        <f t="shared" si="177"/>
        <v>1327.2</v>
      </c>
      <c r="G166" s="11">
        <f t="shared" si="177"/>
        <v>1327.2</v>
      </c>
      <c r="H166" s="11">
        <f t="shared" si="177"/>
        <v>1327.2</v>
      </c>
      <c r="I166" s="11">
        <f t="shared" si="177"/>
        <v>1327.2</v>
      </c>
      <c r="J166" s="17"/>
    </row>
    <row r="167" spans="1:11" x14ac:dyDescent="0.45">
      <c r="A167" s="15" t="s">
        <v>105</v>
      </c>
      <c r="B167" s="12"/>
      <c r="C167" s="12">
        <f>C165+C166</f>
        <v>11952.842999999997</v>
      </c>
      <c r="D167" s="12">
        <f t="shared" ref="D167:I167" si="178">D165+D166</f>
        <v>11952.842999999997</v>
      </c>
      <c r="E167" s="12">
        <f t="shared" si="178"/>
        <v>11952.842999999997</v>
      </c>
      <c r="F167" s="12">
        <f t="shared" si="178"/>
        <v>11952.842999999997</v>
      </c>
      <c r="G167" s="12">
        <f t="shared" si="178"/>
        <v>11952.842999999997</v>
      </c>
      <c r="H167" s="12">
        <f t="shared" si="178"/>
        <v>11952.842999999997</v>
      </c>
      <c r="I167" s="12">
        <f t="shared" si="178"/>
        <v>11952.842999999997</v>
      </c>
      <c r="J167" s="17"/>
    </row>
    <row r="168" spans="1:11" x14ac:dyDescent="0.45">
      <c r="A168" s="134" t="s">
        <v>101</v>
      </c>
      <c r="B168" s="135"/>
      <c r="C168" s="135">
        <f>C161-C167</f>
        <v>2054.9865000000045</v>
      </c>
      <c r="D168" s="135">
        <f t="shared" ref="D168:I168" si="179">D161-D167</f>
        <v>2054.9865000000045</v>
      </c>
      <c r="E168" s="135">
        <f t="shared" si="179"/>
        <v>2054.9865000000045</v>
      </c>
      <c r="F168" s="135">
        <f t="shared" si="179"/>
        <v>2054.9865000000045</v>
      </c>
      <c r="G168" s="135">
        <f t="shared" si="179"/>
        <v>2054.9865000000045</v>
      </c>
      <c r="H168" s="135">
        <f t="shared" si="179"/>
        <v>2054.9865000000045</v>
      </c>
      <c r="I168" s="135">
        <f t="shared" si="179"/>
        <v>2054.9865000000045</v>
      </c>
      <c r="J168" s="17"/>
    </row>
    <row r="169" spans="1:11" x14ac:dyDescent="0.45">
      <c r="A169" s="15" t="s">
        <v>24</v>
      </c>
      <c r="B169" s="135"/>
      <c r="C169" s="135"/>
      <c r="D169" s="135"/>
      <c r="E169" s="135"/>
      <c r="F169" s="135"/>
      <c r="G169" s="135"/>
      <c r="H169" s="135"/>
      <c r="I169" s="135"/>
      <c r="J169" s="17"/>
      <c r="K169" s="150"/>
    </row>
    <row r="170" spans="1:11" x14ac:dyDescent="0.45">
      <c r="A170" s="16" t="s">
        <v>103</v>
      </c>
      <c r="B170" s="11"/>
      <c r="C170" s="11">
        <f>$B$18</f>
        <v>96</v>
      </c>
      <c r="D170" s="11">
        <f t="shared" ref="D170:I170" si="180">$B$18</f>
        <v>96</v>
      </c>
      <c r="E170" s="11">
        <f t="shared" si="180"/>
        <v>96</v>
      </c>
      <c r="F170" s="11">
        <f t="shared" si="180"/>
        <v>96</v>
      </c>
      <c r="G170" s="11">
        <f t="shared" si="180"/>
        <v>96</v>
      </c>
      <c r="H170" s="11">
        <f t="shared" si="180"/>
        <v>96</v>
      </c>
      <c r="I170" s="11">
        <f t="shared" si="180"/>
        <v>96</v>
      </c>
      <c r="J170" s="17"/>
      <c r="K170" s="151"/>
    </row>
    <row r="171" spans="1:11" x14ac:dyDescent="0.45">
      <c r="A171" s="15" t="s">
        <v>107</v>
      </c>
      <c r="B171" s="5"/>
      <c r="C171" s="11"/>
      <c r="D171" s="11"/>
      <c r="E171" s="11"/>
      <c r="F171" s="11"/>
      <c r="G171" s="11"/>
      <c r="H171" s="11"/>
      <c r="I171" s="11"/>
      <c r="J171" s="149"/>
      <c r="K171" s="151"/>
    </row>
    <row r="172" spans="1:11" x14ac:dyDescent="0.45">
      <c r="A172" s="16" t="s">
        <v>108</v>
      </c>
      <c r="B172" s="5"/>
      <c r="C172" s="11">
        <f>$B$17</f>
        <v>432</v>
      </c>
      <c r="D172" s="11">
        <f t="shared" ref="D172:I172" si="181">$B$17</f>
        <v>432</v>
      </c>
      <c r="E172" s="11">
        <f t="shared" si="181"/>
        <v>432</v>
      </c>
      <c r="F172" s="11">
        <f t="shared" si="181"/>
        <v>432</v>
      </c>
      <c r="G172" s="11">
        <f t="shared" si="181"/>
        <v>432</v>
      </c>
      <c r="H172" s="11">
        <f t="shared" si="181"/>
        <v>432</v>
      </c>
      <c r="I172" s="11">
        <f t="shared" si="181"/>
        <v>432</v>
      </c>
      <c r="J172" s="149"/>
    </row>
    <row r="173" spans="1:11" x14ac:dyDescent="0.45">
      <c r="A173" s="16" t="s">
        <v>20</v>
      </c>
      <c r="B173" s="11"/>
      <c r="C173" s="11">
        <v>500.3</v>
      </c>
      <c r="D173" s="11">
        <v>500.3</v>
      </c>
      <c r="E173" s="11">
        <v>500.3</v>
      </c>
      <c r="F173" s="11">
        <v>500.3</v>
      </c>
      <c r="G173" s="11">
        <v>500.3</v>
      </c>
      <c r="H173" s="11">
        <v>500.3</v>
      </c>
      <c r="I173" s="11">
        <v>500.3</v>
      </c>
      <c r="J173" s="17"/>
    </row>
    <row r="174" spans="1:11" x14ac:dyDescent="0.45">
      <c r="A174" s="16" t="s">
        <v>15</v>
      </c>
      <c r="B174" s="11"/>
      <c r="C174" s="11">
        <f>22%*(C166+C170+C172)</f>
        <v>408.14400000000001</v>
      </c>
      <c r="D174" s="11">
        <f t="shared" ref="D174:I174" si="182">22%*(D166+D170+D172)</f>
        <v>408.14400000000001</v>
      </c>
      <c r="E174" s="11">
        <f t="shared" si="182"/>
        <v>408.14400000000001</v>
      </c>
      <c r="F174" s="11">
        <f t="shared" si="182"/>
        <v>408.14400000000001</v>
      </c>
      <c r="G174" s="11">
        <f t="shared" si="182"/>
        <v>408.14400000000001</v>
      </c>
      <c r="H174" s="11">
        <f t="shared" si="182"/>
        <v>408.14400000000001</v>
      </c>
      <c r="I174" s="11">
        <f t="shared" si="182"/>
        <v>408.14400000000001</v>
      </c>
      <c r="J174" s="17"/>
    </row>
    <row r="175" spans="1:11" x14ac:dyDescent="0.45">
      <c r="A175" s="15" t="s">
        <v>109</v>
      </c>
      <c r="B175" s="12"/>
      <c r="C175" s="13">
        <f>SUM(C172:C174)</f>
        <v>1340.444</v>
      </c>
      <c r="D175" s="13">
        <f t="shared" ref="D175:I175" si="183">SUM(D172:D174)</f>
        <v>1340.444</v>
      </c>
      <c r="E175" s="13">
        <f t="shared" si="183"/>
        <v>1340.444</v>
      </c>
      <c r="F175" s="13">
        <f t="shared" si="183"/>
        <v>1340.444</v>
      </c>
      <c r="G175" s="13">
        <f t="shared" si="183"/>
        <v>1340.444</v>
      </c>
      <c r="H175" s="13">
        <f t="shared" si="183"/>
        <v>1340.444</v>
      </c>
      <c r="I175" s="13">
        <f t="shared" si="183"/>
        <v>1340.444</v>
      </c>
      <c r="J175" s="28"/>
    </row>
    <row r="176" spans="1:11" x14ac:dyDescent="0.45">
      <c r="A176" s="15" t="s">
        <v>100</v>
      </c>
      <c r="B176" s="59"/>
      <c r="C176" s="13">
        <f>C170+C175</f>
        <v>1436.444</v>
      </c>
      <c r="D176" s="13">
        <f t="shared" ref="D176:I176" si="184">D170+D175</f>
        <v>1436.444</v>
      </c>
      <c r="E176" s="13">
        <f t="shared" si="184"/>
        <v>1436.444</v>
      </c>
      <c r="F176" s="13">
        <f t="shared" si="184"/>
        <v>1436.444</v>
      </c>
      <c r="G176" s="13">
        <f t="shared" si="184"/>
        <v>1436.444</v>
      </c>
      <c r="H176" s="13">
        <f t="shared" si="184"/>
        <v>1436.444</v>
      </c>
      <c r="I176" s="13">
        <f t="shared" si="184"/>
        <v>1436.444</v>
      </c>
      <c r="J176" s="149"/>
    </row>
    <row r="177" spans="1:11" x14ac:dyDescent="0.45">
      <c r="A177" s="134" t="s">
        <v>106</v>
      </c>
      <c r="B177" s="139"/>
      <c r="C177" s="135">
        <f>C168-C176</f>
        <v>618.54250000000457</v>
      </c>
      <c r="D177" s="135">
        <f t="shared" ref="D177:I177" si="185">D168-D176</f>
        <v>618.54250000000457</v>
      </c>
      <c r="E177" s="135">
        <f t="shared" si="185"/>
        <v>618.54250000000457</v>
      </c>
      <c r="F177" s="135">
        <f t="shared" si="185"/>
        <v>618.54250000000457</v>
      </c>
      <c r="G177" s="135">
        <f t="shared" si="185"/>
        <v>618.54250000000457</v>
      </c>
      <c r="H177" s="135">
        <f t="shared" si="185"/>
        <v>618.54250000000457</v>
      </c>
      <c r="I177" s="135">
        <f t="shared" si="185"/>
        <v>618.54250000000457</v>
      </c>
      <c r="J177" s="149"/>
    </row>
    <row r="178" spans="1:11" x14ac:dyDescent="0.45">
      <c r="A178" s="16" t="s">
        <v>14</v>
      </c>
      <c r="B178" s="11"/>
      <c r="C178" s="11">
        <f>18%*C177</f>
        <v>111.33765000000082</v>
      </c>
      <c r="D178" s="11">
        <f t="shared" ref="D178:I178" si="186">18%*D177</f>
        <v>111.33765000000082</v>
      </c>
      <c r="E178" s="11">
        <f t="shared" si="186"/>
        <v>111.33765000000082</v>
      </c>
      <c r="F178" s="11">
        <f t="shared" si="186"/>
        <v>111.33765000000082</v>
      </c>
      <c r="G178" s="11">
        <f t="shared" si="186"/>
        <v>111.33765000000082</v>
      </c>
      <c r="H178" s="11">
        <f t="shared" si="186"/>
        <v>111.33765000000082</v>
      </c>
      <c r="I178" s="11">
        <f t="shared" si="186"/>
        <v>111.33765000000082</v>
      </c>
      <c r="J178" s="17"/>
    </row>
    <row r="179" spans="1:11" x14ac:dyDescent="0.45">
      <c r="A179" s="24" t="s">
        <v>21</v>
      </c>
      <c r="B179" s="25"/>
      <c r="C179" s="25">
        <f>C177-C178</f>
        <v>507.20485000000372</v>
      </c>
      <c r="D179" s="25">
        <f t="shared" ref="D179:I179" si="187">D177-D178</f>
        <v>507.20485000000372</v>
      </c>
      <c r="E179" s="25">
        <f t="shared" si="187"/>
        <v>507.20485000000372</v>
      </c>
      <c r="F179" s="25">
        <f t="shared" si="187"/>
        <v>507.20485000000372</v>
      </c>
      <c r="G179" s="25">
        <f t="shared" si="187"/>
        <v>507.20485000000372</v>
      </c>
      <c r="H179" s="25">
        <f t="shared" si="187"/>
        <v>507.20485000000372</v>
      </c>
      <c r="I179" s="25">
        <f t="shared" si="187"/>
        <v>507.20485000000372</v>
      </c>
      <c r="J179" s="17"/>
    </row>
    <row r="180" spans="1:11" x14ac:dyDescent="0.45">
      <c r="A180" s="16" t="s">
        <v>18</v>
      </c>
      <c r="B180" s="5"/>
      <c r="C180" s="11">
        <f>25%*C179</f>
        <v>126.80121250000093</v>
      </c>
      <c r="D180" s="11">
        <f t="shared" ref="D180" si="188">25%*D179</f>
        <v>126.80121250000093</v>
      </c>
      <c r="E180" s="11">
        <f t="shared" ref="E180" si="189">25%*E179</f>
        <v>126.80121250000093</v>
      </c>
      <c r="F180" s="11">
        <f t="shared" ref="F180" si="190">25%*F179</f>
        <v>126.80121250000093</v>
      </c>
      <c r="G180" s="11">
        <f t="shared" ref="G180" si="191">25%*G179</f>
        <v>126.80121250000093</v>
      </c>
      <c r="H180" s="11">
        <f t="shared" ref="H180" si="192">25%*H179</f>
        <v>126.80121250000093</v>
      </c>
      <c r="I180" s="11">
        <f t="shared" ref="I180" si="193">25%*I179</f>
        <v>126.80121250000093</v>
      </c>
      <c r="J180" s="17"/>
    </row>
    <row r="181" spans="1:11" x14ac:dyDescent="0.45">
      <c r="A181" s="41" t="s">
        <v>25</v>
      </c>
      <c r="B181" s="59"/>
      <c r="C181" s="144">
        <f>C179-C180+C173</f>
        <v>880.70363750000274</v>
      </c>
      <c r="D181" s="144">
        <f t="shared" ref="D181" si="194">D179-D180+D173</f>
        <v>880.70363750000274</v>
      </c>
      <c r="E181" s="144">
        <f t="shared" ref="E181" si="195">E179-E180+E173</f>
        <v>880.70363750000274</v>
      </c>
      <c r="F181" s="144">
        <f t="shared" ref="F181" si="196">F179-F180+F173</f>
        <v>880.70363750000274</v>
      </c>
      <c r="G181" s="144">
        <f t="shared" ref="G181" si="197">G179-G180+G173</f>
        <v>880.70363750000274</v>
      </c>
      <c r="H181" s="144">
        <f t="shared" ref="H181" si="198">H179-H180+H173</f>
        <v>880.70363750000274</v>
      </c>
      <c r="I181" s="144">
        <f t="shared" ref="I181" si="199">I179-I180+I173</f>
        <v>880.70363750000274</v>
      </c>
      <c r="J181" s="152"/>
    </row>
    <row r="182" spans="1:11" x14ac:dyDescent="0.45">
      <c r="A182" s="26" t="s">
        <v>28</v>
      </c>
      <c r="B182" s="5"/>
      <c r="C182" s="8">
        <v>0.90900000000000003</v>
      </c>
      <c r="D182" s="8">
        <v>0.82599999999999996</v>
      </c>
      <c r="E182" s="8">
        <v>0.751</v>
      </c>
      <c r="F182" s="8">
        <v>0.68300000000000005</v>
      </c>
      <c r="G182" s="8">
        <v>0.621</v>
      </c>
      <c r="H182" s="8">
        <v>0.56399999999999995</v>
      </c>
      <c r="I182" s="8">
        <v>0.51300000000000001</v>
      </c>
      <c r="J182" s="27"/>
    </row>
    <row r="183" spans="1:11" x14ac:dyDescent="0.45">
      <c r="A183" s="24" t="s">
        <v>29</v>
      </c>
      <c r="B183" s="55"/>
      <c r="C183" s="56">
        <f>C181*C182</f>
        <v>800.55960648750249</v>
      </c>
      <c r="D183" s="56">
        <f t="shared" ref="D183" si="200">D181*D182</f>
        <v>727.46120457500217</v>
      </c>
      <c r="E183" s="56">
        <f t="shared" ref="E183" si="201">E181*E182</f>
        <v>661.408431762502</v>
      </c>
      <c r="F183" s="56">
        <f t="shared" ref="F183" si="202">F181*F182</f>
        <v>601.52058441250188</v>
      </c>
      <c r="G183" s="56">
        <f t="shared" ref="G183" si="203">G181*G182</f>
        <v>546.91695888750166</v>
      </c>
      <c r="H183" s="56">
        <f t="shared" ref="H183" si="204">H181*H182</f>
        <v>496.71685155000148</v>
      </c>
      <c r="I183" s="56">
        <f t="shared" ref="I183" si="205">I181*I182</f>
        <v>451.80096603750144</v>
      </c>
      <c r="J183" s="153"/>
    </row>
    <row r="184" spans="1:11" x14ac:dyDescent="0.45">
      <c r="A184" s="16" t="s">
        <v>30</v>
      </c>
      <c r="B184" s="12">
        <v>-6500</v>
      </c>
      <c r="C184" s="9"/>
      <c r="D184" s="9"/>
      <c r="E184" s="9"/>
      <c r="F184" s="9"/>
      <c r="G184" s="9"/>
      <c r="H184" s="9"/>
      <c r="I184" s="9"/>
      <c r="J184" s="28"/>
    </row>
    <row r="185" spans="1:11" ht="14.65" thickBot="1" x14ac:dyDescent="0.5">
      <c r="A185" s="29" t="s">
        <v>31</v>
      </c>
      <c r="B185" s="30"/>
      <c r="C185" s="30">
        <f>B184+C183</f>
        <v>-5699.4403935124974</v>
      </c>
      <c r="D185" s="30">
        <f>C185+D183</f>
        <v>-4971.9791889374956</v>
      </c>
      <c r="E185" s="30">
        <f t="shared" ref="E185" si="206">D185+E183</f>
        <v>-4310.5707571749936</v>
      </c>
      <c r="F185" s="30">
        <f t="shared" ref="F185" si="207">E185+F183</f>
        <v>-3709.0501727624915</v>
      </c>
      <c r="G185" s="30">
        <f t="shared" ref="G185" si="208">F185+G183</f>
        <v>-3162.1332138749899</v>
      </c>
      <c r="H185" s="30">
        <f t="shared" ref="H185" si="209">G185+H183</f>
        <v>-2665.4163623249883</v>
      </c>
      <c r="I185" s="161">
        <f t="shared" ref="I185" si="210">H185+I183</f>
        <v>-2213.6153962874869</v>
      </c>
      <c r="J185" s="31"/>
    </row>
    <row r="187" spans="1:11" ht="14.65" thickBot="1" x14ac:dyDescent="0.5">
      <c r="A187" s="169" t="s">
        <v>118</v>
      </c>
      <c r="B187" s="169"/>
      <c r="C187" s="169"/>
      <c r="D187" s="169"/>
      <c r="E187" s="169"/>
      <c r="F187" s="169"/>
      <c r="G187" s="169"/>
      <c r="H187" s="169"/>
      <c r="I187" s="169"/>
      <c r="J187" s="169"/>
      <c r="K187" s="150"/>
    </row>
    <row r="188" spans="1:11" ht="14.65" thickBot="1" x14ac:dyDescent="0.5">
      <c r="A188" s="145" t="s">
        <v>17</v>
      </c>
      <c r="B188" s="146"/>
      <c r="C188" s="147" t="s">
        <v>33</v>
      </c>
      <c r="D188" s="147" t="s">
        <v>34</v>
      </c>
      <c r="E188" s="147" t="s">
        <v>35</v>
      </c>
      <c r="F188" s="147" t="s">
        <v>36</v>
      </c>
      <c r="G188" s="147" t="s">
        <v>37</v>
      </c>
      <c r="H188" s="147" t="s">
        <v>38</v>
      </c>
      <c r="I188" s="147" t="s">
        <v>39</v>
      </c>
      <c r="J188" s="148"/>
      <c r="K188" s="151"/>
    </row>
    <row r="189" spans="1:11" x14ac:dyDescent="0.45">
      <c r="A189" s="154" t="s">
        <v>10</v>
      </c>
      <c r="B189" s="155"/>
      <c r="C189" s="155"/>
      <c r="D189" s="155"/>
      <c r="E189" s="155"/>
      <c r="F189" s="155"/>
      <c r="G189" s="155"/>
      <c r="H189" s="155"/>
      <c r="I189" s="155"/>
      <c r="J189" s="156"/>
      <c r="K189" s="151"/>
    </row>
    <row r="190" spans="1:11" x14ac:dyDescent="0.45">
      <c r="A190" s="16" t="s">
        <v>8</v>
      </c>
      <c r="B190" s="11"/>
      <c r="C190" s="11">
        <f>$C$10*12*$C$9*(1+15%)</f>
        <v>21478.671899999998</v>
      </c>
      <c r="D190" s="11">
        <f t="shared" ref="D190:I190" si="211">$C$10*12*$C$9*(1+15%)</f>
        <v>21478.671899999998</v>
      </c>
      <c r="E190" s="11">
        <f t="shared" si="211"/>
        <v>21478.671899999998</v>
      </c>
      <c r="F190" s="11">
        <f t="shared" si="211"/>
        <v>21478.671899999998</v>
      </c>
      <c r="G190" s="11">
        <f t="shared" si="211"/>
        <v>21478.671899999998</v>
      </c>
      <c r="H190" s="11">
        <f t="shared" si="211"/>
        <v>21478.671899999998</v>
      </c>
      <c r="I190" s="11">
        <f t="shared" si="211"/>
        <v>21478.671899999998</v>
      </c>
      <c r="J190" s="17"/>
    </row>
    <row r="191" spans="1:11" x14ac:dyDescent="0.45">
      <c r="A191" s="16" t="s">
        <v>44</v>
      </c>
      <c r="B191" s="11"/>
      <c r="C191" s="11">
        <f>C190/6</f>
        <v>3579.7786499999997</v>
      </c>
      <c r="D191" s="11">
        <f t="shared" ref="D191:I191" si="212">D190/6</f>
        <v>3579.7786499999997</v>
      </c>
      <c r="E191" s="11">
        <f t="shared" si="212"/>
        <v>3579.7786499999997</v>
      </c>
      <c r="F191" s="11">
        <f t="shared" si="212"/>
        <v>3579.7786499999997</v>
      </c>
      <c r="G191" s="11">
        <f t="shared" si="212"/>
        <v>3579.7786499999997</v>
      </c>
      <c r="H191" s="11">
        <f t="shared" si="212"/>
        <v>3579.7786499999997</v>
      </c>
      <c r="I191" s="11">
        <f t="shared" si="212"/>
        <v>3579.7786499999997</v>
      </c>
      <c r="J191" s="17"/>
    </row>
    <row r="192" spans="1:11" x14ac:dyDescent="0.45">
      <c r="A192" s="15" t="s">
        <v>9</v>
      </c>
      <c r="B192" s="13"/>
      <c r="C192" s="13">
        <f>C190-C191</f>
        <v>17898.893249999997</v>
      </c>
      <c r="D192" s="13">
        <f t="shared" ref="D192:I192" si="213">D190-D191</f>
        <v>17898.893249999997</v>
      </c>
      <c r="E192" s="13">
        <f t="shared" si="213"/>
        <v>17898.893249999997</v>
      </c>
      <c r="F192" s="13">
        <f t="shared" si="213"/>
        <v>17898.893249999997</v>
      </c>
      <c r="G192" s="13">
        <f t="shared" si="213"/>
        <v>17898.893249999997</v>
      </c>
      <c r="H192" s="13">
        <f t="shared" si="213"/>
        <v>17898.893249999997</v>
      </c>
      <c r="I192" s="13">
        <f t="shared" si="213"/>
        <v>17898.893249999997</v>
      </c>
      <c r="J192" s="17"/>
    </row>
    <row r="193" spans="1:10" x14ac:dyDescent="0.45">
      <c r="A193" s="15" t="s">
        <v>104</v>
      </c>
      <c r="B193" s="11"/>
      <c r="C193" s="11"/>
      <c r="D193" s="11"/>
      <c r="E193" s="11"/>
      <c r="F193" s="11"/>
      <c r="G193" s="11"/>
      <c r="H193" s="11"/>
      <c r="I193" s="11"/>
      <c r="J193" s="17"/>
    </row>
    <row r="194" spans="1:10" x14ac:dyDescent="0.45">
      <c r="A194" s="16" t="s">
        <v>12</v>
      </c>
      <c r="B194" s="11"/>
      <c r="C194" s="11">
        <f>$D$29</f>
        <v>12750.771599999996</v>
      </c>
      <c r="D194" s="11">
        <f t="shared" ref="D194:I194" si="214">$D$29</f>
        <v>12750.771599999996</v>
      </c>
      <c r="E194" s="11">
        <f t="shared" si="214"/>
        <v>12750.771599999996</v>
      </c>
      <c r="F194" s="11">
        <f t="shared" si="214"/>
        <v>12750.771599999996</v>
      </c>
      <c r="G194" s="11">
        <f t="shared" si="214"/>
        <v>12750.771599999996</v>
      </c>
      <c r="H194" s="11">
        <f t="shared" si="214"/>
        <v>12750.771599999996</v>
      </c>
      <c r="I194" s="11">
        <f t="shared" si="214"/>
        <v>12750.771599999996</v>
      </c>
      <c r="J194" s="17"/>
    </row>
    <row r="195" spans="1:10" x14ac:dyDescent="0.45">
      <c r="A195" s="16" t="s">
        <v>44</v>
      </c>
      <c r="B195" s="11"/>
      <c r="C195" s="11">
        <f>C194/6</f>
        <v>2125.1285999999996</v>
      </c>
      <c r="D195" s="11">
        <f t="shared" ref="D195:I195" si="215">D194/6</f>
        <v>2125.1285999999996</v>
      </c>
      <c r="E195" s="11">
        <f t="shared" si="215"/>
        <v>2125.1285999999996</v>
      </c>
      <c r="F195" s="11">
        <f t="shared" si="215"/>
        <v>2125.1285999999996</v>
      </c>
      <c r="G195" s="11">
        <f t="shared" si="215"/>
        <v>2125.1285999999996</v>
      </c>
      <c r="H195" s="11">
        <f t="shared" si="215"/>
        <v>2125.1285999999996</v>
      </c>
      <c r="I195" s="11">
        <f t="shared" si="215"/>
        <v>2125.1285999999996</v>
      </c>
      <c r="J195" s="17"/>
    </row>
    <row r="196" spans="1:10" x14ac:dyDescent="0.45">
      <c r="A196" s="15" t="s">
        <v>19</v>
      </c>
      <c r="B196" s="13"/>
      <c r="C196" s="13">
        <f t="shared" ref="C196" si="216">C194-C195</f>
        <v>10625.642999999996</v>
      </c>
      <c r="D196" s="13">
        <f t="shared" ref="D196" si="217">D194-D195</f>
        <v>10625.642999999996</v>
      </c>
      <c r="E196" s="13">
        <f t="shared" ref="E196" si="218">E194-E195</f>
        <v>10625.642999999996</v>
      </c>
      <c r="F196" s="13">
        <f t="shared" ref="F196" si="219">F194-F195</f>
        <v>10625.642999999996</v>
      </c>
      <c r="G196" s="13">
        <f t="shared" ref="G196" si="220">G194-G195</f>
        <v>10625.642999999996</v>
      </c>
      <c r="H196" s="13">
        <f t="shared" ref="H196" si="221">H194-H195</f>
        <v>10625.642999999996</v>
      </c>
      <c r="I196" s="13">
        <f t="shared" ref="I196" si="222">I194-I195</f>
        <v>10625.642999999996</v>
      </c>
      <c r="J196" s="17"/>
    </row>
    <row r="197" spans="1:10" x14ac:dyDescent="0.45">
      <c r="A197" s="16" t="s">
        <v>102</v>
      </c>
      <c r="B197" s="11"/>
      <c r="C197" s="11">
        <f>$B$19</f>
        <v>1327.2</v>
      </c>
      <c r="D197" s="11">
        <f t="shared" ref="D197:I197" si="223">$B$19</f>
        <v>1327.2</v>
      </c>
      <c r="E197" s="11">
        <f t="shared" si="223"/>
        <v>1327.2</v>
      </c>
      <c r="F197" s="11">
        <f t="shared" si="223"/>
        <v>1327.2</v>
      </c>
      <c r="G197" s="11">
        <f t="shared" si="223"/>
        <v>1327.2</v>
      </c>
      <c r="H197" s="11">
        <f t="shared" si="223"/>
        <v>1327.2</v>
      </c>
      <c r="I197" s="11">
        <f t="shared" si="223"/>
        <v>1327.2</v>
      </c>
      <c r="J197" s="17"/>
    </row>
    <row r="198" spans="1:10" x14ac:dyDescent="0.45">
      <c r="A198" s="15" t="s">
        <v>105</v>
      </c>
      <c r="B198" s="12"/>
      <c r="C198" s="12">
        <f>C196+C197</f>
        <v>11952.842999999997</v>
      </c>
      <c r="D198" s="12">
        <f t="shared" ref="D198:I198" si="224">D196+D197</f>
        <v>11952.842999999997</v>
      </c>
      <c r="E198" s="12">
        <f t="shared" si="224"/>
        <v>11952.842999999997</v>
      </c>
      <c r="F198" s="12">
        <f t="shared" si="224"/>
        <v>11952.842999999997</v>
      </c>
      <c r="G198" s="12">
        <f t="shared" si="224"/>
        <v>11952.842999999997</v>
      </c>
      <c r="H198" s="12">
        <f t="shared" si="224"/>
        <v>11952.842999999997</v>
      </c>
      <c r="I198" s="12">
        <f t="shared" si="224"/>
        <v>11952.842999999997</v>
      </c>
      <c r="J198" s="17"/>
    </row>
    <row r="199" spans="1:10" x14ac:dyDescent="0.45">
      <c r="A199" s="134" t="s">
        <v>101</v>
      </c>
      <c r="B199" s="135"/>
      <c r="C199" s="135">
        <f>C192-C198</f>
        <v>5946.0502500000002</v>
      </c>
      <c r="D199" s="135">
        <f t="shared" ref="D199:I199" si="225">D192-D198</f>
        <v>5946.0502500000002</v>
      </c>
      <c r="E199" s="135">
        <f t="shared" si="225"/>
        <v>5946.0502500000002</v>
      </c>
      <c r="F199" s="135">
        <f t="shared" si="225"/>
        <v>5946.0502500000002</v>
      </c>
      <c r="G199" s="135">
        <f t="shared" si="225"/>
        <v>5946.0502500000002</v>
      </c>
      <c r="H199" s="135">
        <f t="shared" si="225"/>
        <v>5946.0502500000002</v>
      </c>
      <c r="I199" s="135">
        <f t="shared" si="225"/>
        <v>5946.0502500000002</v>
      </c>
      <c r="J199" s="17"/>
    </row>
    <row r="200" spans="1:10" x14ac:dyDescent="0.45">
      <c r="A200" s="15" t="s">
        <v>24</v>
      </c>
      <c r="B200" s="135"/>
      <c r="C200" s="135"/>
      <c r="D200" s="135"/>
      <c r="E200" s="135"/>
      <c r="F200" s="135"/>
      <c r="G200" s="135"/>
      <c r="H200" s="135"/>
      <c r="I200" s="135"/>
      <c r="J200" s="17"/>
    </row>
    <row r="201" spans="1:10" x14ac:dyDescent="0.45">
      <c r="A201" s="16" t="s">
        <v>103</v>
      </c>
      <c r="B201" s="11"/>
      <c r="C201" s="11">
        <f>$B$18</f>
        <v>96</v>
      </c>
      <c r="D201" s="11">
        <f t="shared" ref="D201:I201" si="226">$B$18</f>
        <v>96</v>
      </c>
      <c r="E201" s="11">
        <f t="shared" si="226"/>
        <v>96</v>
      </c>
      <c r="F201" s="11">
        <f t="shared" si="226"/>
        <v>96</v>
      </c>
      <c r="G201" s="11">
        <f t="shared" si="226"/>
        <v>96</v>
      </c>
      <c r="H201" s="11">
        <f t="shared" si="226"/>
        <v>96</v>
      </c>
      <c r="I201" s="11">
        <f t="shared" si="226"/>
        <v>96</v>
      </c>
      <c r="J201" s="17"/>
    </row>
    <row r="202" spans="1:10" x14ac:dyDescent="0.45">
      <c r="A202" s="15" t="s">
        <v>107</v>
      </c>
      <c r="B202" s="5"/>
      <c r="C202" s="11"/>
      <c r="D202" s="11"/>
      <c r="E202" s="11"/>
      <c r="F202" s="11"/>
      <c r="G202" s="11"/>
      <c r="H202" s="11"/>
      <c r="I202" s="11"/>
      <c r="J202" s="149"/>
    </row>
    <row r="203" spans="1:10" x14ac:dyDescent="0.45">
      <c r="A203" s="16" t="s">
        <v>108</v>
      </c>
      <c r="B203" s="5"/>
      <c r="C203" s="11">
        <f>$B$17</f>
        <v>432</v>
      </c>
      <c r="D203" s="11">
        <f t="shared" ref="D203:I203" si="227">$B$17</f>
        <v>432</v>
      </c>
      <c r="E203" s="11">
        <f t="shared" si="227"/>
        <v>432</v>
      </c>
      <c r="F203" s="11">
        <f t="shared" si="227"/>
        <v>432</v>
      </c>
      <c r="G203" s="11">
        <f t="shared" si="227"/>
        <v>432</v>
      </c>
      <c r="H203" s="11">
        <f t="shared" si="227"/>
        <v>432</v>
      </c>
      <c r="I203" s="11">
        <f t="shared" si="227"/>
        <v>432</v>
      </c>
      <c r="J203" s="149"/>
    </row>
    <row r="204" spans="1:10" x14ac:dyDescent="0.45">
      <c r="A204" s="16" t="s">
        <v>20</v>
      </c>
      <c r="B204" s="11"/>
      <c r="C204" s="11">
        <v>500.3</v>
      </c>
      <c r="D204" s="11">
        <v>500.3</v>
      </c>
      <c r="E204" s="11">
        <v>500.3</v>
      </c>
      <c r="F204" s="11">
        <v>500.3</v>
      </c>
      <c r="G204" s="11">
        <v>500.3</v>
      </c>
      <c r="H204" s="11">
        <v>500.3</v>
      </c>
      <c r="I204" s="11">
        <v>500.3</v>
      </c>
      <c r="J204" s="17"/>
    </row>
    <row r="205" spans="1:10" x14ac:dyDescent="0.45">
      <c r="A205" s="16" t="s">
        <v>15</v>
      </c>
      <c r="B205" s="11"/>
      <c r="C205" s="11">
        <f>22%*(C197+C201+C203)</f>
        <v>408.14400000000001</v>
      </c>
      <c r="D205" s="11">
        <f t="shared" ref="D205:I205" si="228">22%*(D197+D201+D203)</f>
        <v>408.14400000000001</v>
      </c>
      <c r="E205" s="11">
        <f t="shared" si="228"/>
        <v>408.14400000000001</v>
      </c>
      <c r="F205" s="11">
        <f t="shared" si="228"/>
        <v>408.14400000000001</v>
      </c>
      <c r="G205" s="11">
        <f t="shared" si="228"/>
        <v>408.14400000000001</v>
      </c>
      <c r="H205" s="11">
        <f t="shared" si="228"/>
        <v>408.14400000000001</v>
      </c>
      <c r="I205" s="11">
        <f t="shared" si="228"/>
        <v>408.14400000000001</v>
      </c>
      <c r="J205" s="17"/>
    </row>
    <row r="206" spans="1:10" x14ac:dyDescent="0.45">
      <c r="A206" s="15" t="s">
        <v>109</v>
      </c>
      <c r="B206" s="12"/>
      <c r="C206" s="13">
        <f>SUM(C203:C205)</f>
        <v>1340.444</v>
      </c>
      <c r="D206" s="13">
        <f t="shared" ref="D206:I206" si="229">SUM(D203:D205)</f>
        <v>1340.444</v>
      </c>
      <c r="E206" s="13">
        <f t="shared" si="229"/>
        <v>1340.444</v>
      </c>
      <c r="F206" s="13">
        <f t="shared" si="229"/>
        <v>1340.444</v>
      </c>
      <c r="G206" s="13">
        <f t="shared" si="229"/>
        <v>1340.444</v>
      </c>
      <c r="H206" s="13">
        <f t="shared" si="229"/>
        <v>1340.444</v>
      </c>
      <c r="I206" s="13">
        <f t="shared" si="229"/>
        <v>1340.444</v>
      </c>
      <c r="J206" s="28"/>
    </row>
    <row r="207" spans="1:10" x14ac:dyDescent="0.45">
      <c r="A207" s="15" t="s">
        <v>100</v>
      </c>
      <c r="B207" s="59"/>
      <c r="C207" s="13">
        <f>C201+C206</f>
        <v>1436.444</v>
      </c>
      <c r="D207" s="13">
        <f t="shared" ref="D207:I207" si="230">D201+D206</f>
        <v>1436.444</v>
      </c>
      <c r="E207" s="13">
        <f t="shared" si="230"/>
        <v>1436.444</v>
      </c>
      <c r="F207" s="13">
        <f t="shared" si="230"/>
        <v>1436.444</v>
      </c>
      <c r="G207" s="13">
        <f t="shared" si="230"/>
        <v>1436.444</v>
      </c>
      <c r="H207" s="13">
        <f t="shared" si="230"/>
        <v>1436.444</v>
      </c>
      <c r="I207" s="13">
        <f t="shared" si="230"/>
        <v>1436.444</v>
      </c>
      <c r="J207" s="149"/>
    </row>
    <row r="208" spans="1:10" x14ac:dyDescent="0.45">
      <c r="A208" s="134" t="s">
        <v>106</v>
      </c>
      <c r="B208" s="139"/>
      <c r="C208" s="135">
        <f>C199-C207</f>
        <v>4509.6062500000007</v>
      </c>
      <c r="D208" s="135">
        <f t="shared" ref="D208:I208" si="231">D199-D207</f>
        <v>4509.6062500000007</v>
      </c>
      <c r="E208" s="135">
        <f t="shared" si="231"/>
        <v>4509.6062500000007</v>
      </c>
      <c r="F208" s="135">
        <f t="shared" si="231"/>
        <v>4509.6062500000007</v>
      </c>
      <c r="G208" s="135">
        <f t="shared" si="231"/>
        <v>4509.6062500000007</v>
      </c>
      <c r="H208" s="135">
        <f t="shared" si="231"/>
        <v>4509.6062500000007</v>
      </c>
      <c r="I208" s="135">
        <f t="shared" si="231"/>
        <v>4509.6062500000007</v>
      </c>
      <c r="J208" s="149"/>
    </row>
    <row r="209" spans="1:10" x14ac:dyDescent="0.45">
      <c r="A209" s="16" t="s">
        <v>14</v>
      </c>
      <c r="B209" s="11"/>
      <c r="C209" s="11">
        <f>18%*C208</f>
        <v>811.72912500000007</v>
      </c>
      <c r="D209" s="11">
        <f t="shared" ref="D209:I209" si="232">18%*D208</f>
        <v>811.72912500000007</v>
      </c>
      <c r="E209" s="11">
        <f t="shared" si="232"/>
        <v>811.72912500000007</v>
      </c>
      <c r="F209" s="11">
        <f t="shared" si="232"/>
        <v>811.72912500000007</v>
      </c>
      <c r="G209" s="11">
        <f t="shared" si="232"/>
        <v>811.72912500000007</v>
      </c>
      <c r="H209" s="11">
        <f t="shared" si="232"/>
        <v>811.72912500000007</v>
      </c>
      <c r="I209" s="11">
        <f t="shared" si="232"/>
        <v>811.72912500000007</v>
      </c>
      <c r="J209" s="17"/>
    </row>
    <row r="210" spans="1:10" x14ac:dyDescent="0.45">
      <c r="A210" s="24" t="s">
        <v>21</v>
      </c>
      <c r="B210" s="25"/>
      <c r="C210" s="25">
        <f>C208-C209</f>
        <v>3697.8771250000009</v>
      </c>
      <c r="D210" s="25">
        <f t="shared" ref="D210:I210" si="233">D208-D209</f>
        <v>3697.8771250000009</v>
      </c>
      <c r="E210" s="25">
        <f t="shared" si="233"/>
        <v>3697.8771250000009</v>
      </c>
      <c r="F210" s="25">
        <f t="shared" si="233"/>
        <v>3697.8771250000009</v>
      </c>
      <c r="G210" s="25">
        <f t="shared" si="233"/>
        <v>3697.8771250000009</v>
      </c>
      <c r="H210" s="25">
        <f t="shared" si="233"/>
        <v>3697.8771250000009</v>
      </c>
      <c r="I210" s="25">
        <f t="shared" si="233"/>
        <v>3697.8771250000009</v>
      </c>
      <c r="J210" s="17"/>
    </row>
    <row r="211" spans="1:10" x14ac:dyDescent="0.45">
      <c r="A211" s="16" t="s">
        <v>18</v>
      </c>
      <c r="B211" s="5"/>
      <c r="C211" s="11">
        <f>25%*C210</f>
        <v>924.46928125000022</v>
      </c>
      <c r="D211" s="11">
        <f t="shared" ref="D211" si="234">25%*D210</f>
        <v>924.46928125000022</v>
      </c>
      <c r="E211" s="11">
        <f t="shared" ref="E211" si="235">25%*E210</f>
        <v>924.46928125000022</v>
      </c>
      <c r="F211" s="11">
        <f t="shared" ref="F211" si="236">25%*F210</f>
        <v>924.46928125000022</v>
      </c>
      <c r="G211" s="11">
        <f t="shared" ref="G211" si="237">25%*G210</f>
        <v>924.46928125000022</v>
      </c>
      <c r="H211" s="11">
        <f t="shared" ref="H211" si="238">25%*H210</f>
        <v>924.46928125000022</v>
      </c>
      <c r="I211" s="11">
        <f t="shared" ref="I211" si="239">25%*I210</f>
        <v>924.46928125000022</v>
      </c>
      <c r="J211" s="17"/>
    </row>
    <row r="212" spans="1:10" x14ac:dyDescent="0.45">
      <c r="A212" s="41" t="s">
        <v>25</v>
      </c>
      <c r="B212" s="59"/>
      <c r="C212" s="144">
        <f>C210-C211+C204</f>
        <v>3273.7078437500008</v>
      </c>
      <c r="D212" s="144">
        <f t="shared" ref="D212" si="240">D210-D211+D204</f>
        <v>3273.7078437500008</v>
      </c>
      <c r="E212" s="144">
        <f t="shared" ref="E212" si="241">E210-E211+E204</f>
        <v>3273.7078437500008</v>
      </c>
      <c r="F212" s="144">
        <f t="shared" ref="F212" si="242">F210-F211+F204</f>
        <v>3273.7078437500008</v>
      </c>
      <c r="G212" s="144">
        <f t="shared" ref="G212" si="243">G210-G211+G204</f>
        <v>3273.7078437500008</v>
      </c>
      <c r="H212" s="144">
        <f t="shared" ref="H212" si="244">H210-H211+H204</f>
        <v>3273.7078437500008</v>
      </c>
      <c r="I212" s="144">
        <f t="shared" ref="I212" si="245">I210-I211+I204</f>
        <v>3273.7078437500008</v>
      </c>
      <c r="J212" s="152"/>
    </row>
    <row r="213" spans="1:10" x14ac:dyDescent="0.45">
      <c r="A213" s="26" t="s">
        <v>28</v>
      </c>
      <c r="B213" s="5"/>
      <c r="C213" s="8">
        <v>0.90900000000000003</v>
      </c>
      <c r="D213" s="8">
        <v>0.82599999999999996</v>
      </c>
      <c r="E213" s="8">
        <v>0.751</v>
      </c>
      <c r="F213" s="8">
        <v>0.68300000000000005</v>
      </c>
      <c r="G213" s="8">
        <v>0.621</v>
      </c>
      <c r="H213" s="8">
        <v>0.56399999999999995</v>
      </c>
      <c r="I213" s="8">
        <v>0.51300000000000001</v>
      </c>
      <c r="J213" s="27"/>
    </row>
    <row r="214" spans="1:10" x14ac:dyDescent="0.45">
      <c r="A214" s="24" t="s">
        <v>29</v>
      </c>
      <c r="B214" s="55"/>
      <c r="C214" s="56">
        <f>C212*C213</f>
        <v>2975.8004299687509</v>
      </c>
      <c r="D214" s="56">
        <f t="shared" ref="D214" si="246">D212*D213</f>
        <v>2704.0826789375005</v>
      </c>
      <c r="E214" s="56">
        <f t="shared" ref="E214" si="247">E212*E213</f>
        <v>2458.5545906562506</v>
      </c>
      <c r="F214" s="56">
        <f t="shared" ref="F214" si="248">F212*F213</f>
        <v>2235.9424572812509</v>
      </c>
      <c r="G214" s="56">
        <f t="shared" ref="G214" si="249">G212*G213</f>
        <v>2032.9725709687505</v>
      </c>
      <c r="H214" s="56">
        <f t="shared" ref="H214" si="250">H212*H213</f>
        <v>1846.3712238750004</v>
      </c>
      <c r="I214" s="56">
        <f t="shared" ref="I214" si="251">I212*I213</f>
        <v>1679.4121238437506</v>
      </c>
      <c r="J214" s="153"/>
    </row>
    <row r="215" spans="1:10" x14ac:dyDescent="0.45">
      <c r="A215" s="16" t="s">
        <v>30</v>
      </c>
      <c r="B215" s="12">
        <v>-6500</v>
      </c>
      <c r="C215" s="9"/>
      <c r="D215" s="9"/>
      <c r="E215" s="9"/>
      <c r="F215" s="9"/>
      <c r="G215" s="9"/>
      <c r="H215" s="9"/>
      <c r="I215" s="9"/>
      <c r="J215" s="28"/>
    </row>
    <row r="216" spans="1:10" ht="14.65" thickBot="1" x14ac:dyDescent="0.5">
      <c r="A216" s="29" t="s">
        <v>31</v>
      </c>
      <c r="B216" s="30"/>
      <c r="C216" s="30">
        <f>B215+C214</f>
        <v>-3524.1995700312491</v>
      </c>
      <c r="D216" s="30">
        <f>C216+D214</f>
        <v>-820.11689109374856</v>
      </c>
      <c r="E216" s="30">
        <f t="shared" ref="E216" si="252">D216+E214</f>
        <v>1638.4376995625021</v>
      </c>
      <c r="F216" s="30">
        <f t="shared" ref="F216" si="253">E216+F214</f>
        <v>3874.380156843753</v>
      </c>
      <c r="G216" s="30">
        <f t="shared" ref="G216" si="254">F216+G214</f>
        <v>5907.3527278125039</v>
      </c>
      <c r="H216" s="30">
        <f t="shared" ref="H216" si="255">G216+H214</f>
        <v>7753.7239516875043</v>
      </c>
      <c r="I216" s="161">
        <f t="shared" ref="I216" si="256">H216+I214</f>
        <v>9433.1360755312544</v>
      </c>
      <c r="J216" s="31"/>
    </row>
    <row r="218" spans="1:10" ht="14.65" thickBot="1" x14ac:dyDescent="0.5">
      <c r="A218" s="169" t="s">
        <v>119</v>
      </c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1:10" ht="14.65" thickBot="1" x14ac:dyDescent="0.5">
      <c r="A219" s="145" t="s">
        <v>17</v>
      </c>
      <c r="B219" s="146"/>
      <c r="C219" s="147" t="s">
        <v>33</v>
      </c>
      <c r="D219" s="147" t="s">
        <v>34</v>
      </c>
      <c r="E219" s="147" t="s">
        <v>35</v>
      </c>
      <c r="F219" s="147" t="s">
        <v>36</v>
      </c>
      <c r="G219" s="147" t="s">
        <v>37</v>
      </c>
      <c r="H219" s="147" t="s">
        <v>38</v>
      </c>
      <c r="I219" s="147" t="s">
        <v>39</v>
      </c>
      <c r="J219" s="148"/>
    </row>
    <row r="220" spans="1:10" x14ac:dyDescent="0.45">
      <c r="A220" s="154" t="s">
        <v>10</v>
      </c>
      <c r="B220" s="155"/>
      <c r="C220" s="155"/>
      <c r="D220" s="155"/>
      <c r="E220" s="155"/>
      <c r="F220" s="155"/>
      <c r="G220" s="155"/>
      <c r="H220" s="155"/>
      <c r="I220" s="155"/>
      <c r="J220" s="156"/>
    </row>
    <row r="221" spans="1:10" x14ac:dyDescent="0.45">
      <c r="A221" s="16" t="s">
        <v>8</v>
      </c>
      <c r="B221" s="11"/>
      <c r="C221" s="11">
        <f>$C$10*12*$C$9*(1-15%)</f>
        <v>15875.5401</v>
      </c>
      <c r="D221" s="11">
        <f t="shared" ref="D221:I221" si="257">$C$10*12*$C$9*(1-15%)</f>
        <v>15875.5401</v>
      </c>
      <c r="E221" s="11">
        <f t="shared" si="257"/>
        <v>15875.5401</v>
      </c>
      <c r="F221" s="11">
        <f t="shared" si="257"/>
        <v>15875.5401</v>
      </c>
      <c r="G221" s="11">
        <f t="shared" si="257"/>
        <v>15875.5401</v>
      </c>
      <c r="H221" s="11">
        <f t="shared" si="257"/>
        <v>15875.5401</v>
      </c>
      <c r="I221" s="11">
        <f t="shared" si="257"/>
        <v>15875.5401</v>
      </c>
      <c r="J221" s="17"/>
    </row>
    <row r="222" spans="1:10" x14ac:dyDescent="0.45">
      <c r="A222" s="16" t="s">
        <v>44</v>
      </c>
      <c r="B222" s="11"/>
      <c r="C222" s="11">
        <f>C221/6</f>
        <v>2645.92335</v>
      </c>
      <c r="D222" s="11">
        <f t="shared" ref="D222:I222" si="258">D221/6</f>
        <v>2645.92335</v>
      </c>
      <c r="E222" s="11">
        <f t="shared" si="258"/>
        <v>2645.92335</v>
      </c>
      <c r="F222" s="11">
        <f t="shared" si="258"/>
        <v>2645.92335</v>
      </c>
      <c r="G222" s="11">
        <f t="shared" si="258"/>
        <v>2645.92335</v>
      </c>
      <c r="H222" s="11">
        <f t="shared" si="258"/>
        <v>2645.92335</v>
      </c>
      <c r="I222" s="11">
        <f t="shared" si="258"/>
        <v>2645.92335</v>
      </c>
      <c r="J222" s="17"/>
    </row>
    <row r="223" spans="1:10" x14ac:dyDescent="0.45">
      <c r="A223" s="15" t="s">
        <v>9</v>
      </c>
      <c r="B223" s="13"/>
      <c r="C223" s="13">
        <f>C221-C222</f>
        <v>13229.616750000001</v>
      </c>
      <c r="D223" s="13">
        <f t="shared" ref="D223:I223" si="259">D221-D222</f>
        <v>13229.616750000001</v>
      </c>
      <c r="E223" s="13">
        <f t="shared" si="259"/>
        <v>13229.616750000001</v>
      </c>
      <c r="F223" s="13">
        <f t="shared" si="259"/>
        <v>13229.616750000001</v>
      </c>
      <c r="G223" s="13">
        <f t="shared" si="259"/>
        <v>13229.616750000001</v>
      </c>
      <c r="H223" s="13">
        <f t="shared" si="259"/>
        <v>13229.616750000001</v>
      </c>
      <c r="I223" s="13">
        <f t="shared" si="259"/>
        <v>13229.616750000001</v>
      </c>
      <c r="J223" s="17"/>
    </row>
    <row r="224" spans="1:10" x14ac:dyDescent="0.45">
      <c r="A224" s="15" t="s">
        <v>104</v>
      </c>
      <c r="B224" s="11"/>
      <c r="C224" s="11"/>
      <c r="D224" s="11"/>
      <c r="E224" s="11"/>
      <c r="F224" s="11"/>
      <c r="G224" s="11"/>
      <c r="H224" s="11"/>
      <c r="I224" s="11"/>
      <c r="J224" s="17"/>
    </row>
    <row r="225" spans="1:11" x14ac:dyDescent="0.45">
      <c r="A225" s="16" t="s">
        <v>12</v>
      </c>
      <c r="B225" s="11"/>
      <c r="C225" s="11">
        <f>$D$29</f>
        <v>12750.771599999996</v>
      </c>
      <c r="D225" s="11">
        <f t="shared" ref="D225:I225" si="260">$D$29</f>
        <v>12750.771599999996</v>
      </c>
      <c r="E225" s="11">
        <f t="shared" si="260"/>
        <v>12750.771599999996</v>
      </c>
      <c r="F225" s="11">
        <f t="shared" si="260"/>
        <v>12750.771599999996</v>
      </c>
      <c r="G225" s="11">
        <f t="shared" si="260"/>
        <v>12750.771599999996</v>
      </c>
      <c r="H225" s="11">
        <f t="shared" si="260"/>
        <v>12750.771599999996</v>
      </c>
      <c r="I225" s="11">
        <f t="shared" si="260"/>
        <v>12750.771599999996</v>
      </c>
      <c r="J225" s="17"/>
    </row>
    <row r="226" spans="1:11" x14ac:dyDescent="0.45">
      <c r="A226" s="16" t="s">
        <v>44</v>
      </c>
      <c r="B226" s="11"/>
      <c r="C226" s="11">
        <f>C225/6</f>
        <v>2125.1285999999996</v>
      </c>
      <c r="D226" s="11">
        <f t="shared" ref="D226:I226" si="261">D225/6</f>
        <v>2125.1285999999996</v>
      </c>
      <c r="E226" s="11">
        <f t="shared" si="261"/>
        <v>2125.1285999999996</v>
      </c>
      <c r="F226" s="11">
        <f t="shared" si="261"/>
        <v>2125.1285999999996</v>
      </c>
      <c r="G226" s="11">
        <f t="shared" si="261"/>
        <v>2125.1285999999996</v>
      </c>
      <c r="H226" s="11">
        <f t="shared" si="261"/>
        <v>2125.1285999999996</v>
      </c>
      <c r="I226" s="11">
        <f t="shared" si="261"/>
        <v>2125.1285999999996</v>
      </c>
      <c r="J226" s="17"/>
    </row>
    <row r="227" spans="1:11" x14ac:dyDescent="0.45">
      <c r="A227" s="15" t="s">
        <v>19</v>
      </c>
      <c r="B227" s="13"/>
      <c r="C227" s="13">
        <f t="shared" ref="C227" si="262">C225-C226</f>
        <v>10625.642999999996</v>
      </c>
      <c r="D227" s="13">
        <f t="shared" ref="D227" si="263">D225-D226</f>
        <v>10625.642999999996</v>
      </c>
      <c r="E227" s="13">
        <f t="shared" ref="E227" si="264">E225-E226</f>
        <v>10625.642999999996</v>
      </c>
      <c r="F227" s="13">
        <f t="shared" ref="F227" si="265">F225-F226</f>
        <v>10625.642999999996</v>
      </c>
      <c r="G227" s="13">
        <f t="shared" ref="G227" si="266">G225-G226</f>
        <v>10625.642999999996</v>
      </c>
      <c r="H227" s="13">
        <f t="shared" ref="H227" si="267">H225-H226</f>
        <v>10625.642999999996</v>
      </c>
      <c r="I227" s="13">
        <f t="shared" ref="I227" si="268">I225-I226</f>
        <v>10625.642999999996</v>
      </c>
      <c r="J227" s="17"/>
    </row>
    <row r="228" spans="1:11" x14ac:dyDescent="0.45">
      <c r="A228" s="16" t="s">
        <v>102</v>
      </c>
      <c r="B228" s="11"/>
      <c r="C228" s="11">
        <f>$B$19</f>
        <v>1327.2</v>
      </c>
      <c r="D228" s="11">
        <f t="shared" ref="D228:I228" si="269">$B$19</f>
        <v>1327.2</v>
      </c>
      <c r="E228" s="11">
        <f t="shared" si="269"/>
        <v>1327.2</v>
      </c>
      <c r="F228" s="11">
        <f t="shared" si="269"/>
        <v>1327.2</v>
      </c>
      <c r="G228" s="11">
        <f t="shared" si="269"/>
        <v>1327.2</v>
      </c>
      <c r="H228" s="11">
        <f t="shared" si="269"/>
        <v>1327.2</v>
      </c>
      <c r="I228" s="11">
        <f t="shared" si="269"/>
        <v>1327.2</v>
      </c>
      <c r="J228" s="17"/>
    </row>
    <row r="229" spans="1:11" x14ac:dyDescent="0.45">
      <c r="A229" s="15" t="s">
        <v>105</v>
      </c>
      <c r="B229" s="12"/>
      <c r="C229" s="12">
        <f>C227+C228</f>
        <v>11952.842999999997</v>
      </c>
      <c r="D229" s="12">
        <f t="shared" ref="D229:I229" si="270">D227+D228</f>
        <v>11952.842999999997</v>
      </c>
      <c r="E229" s="12">
        <f t="shared" si="270"/>
        <v>11952.842999999997</v>
      </c>
      <c r="F229" s="12">
        <f t="shared" si="270"/>
        <v>11952.842999999997</v>
      </c>
      <c r="G229" s="12">
        <f t="shared" si="270"/>
        <v>11952.842999999997</v>
      </c>
      <c r="H229" s="12">
        <f t="shared" si="270"/>
        <v>11952.842999999997</v>
      </c>
      <c r="I229" s="12">
        <f t="shared" si="270"/>
        <v>11952.842999999997</v>
      </c>
      <c r="J229" s="17"/>
    </row>
    <row r="230" spans="1:11" x14ac:dyDescent="0.45">
      <c r="A230" s="134" t="s">
        <v>101</v>
      </c>
      <c r="B230" s="135"/>
      <c r="C230" s="135">
        <f>C223-C229</f>
        <v>1276.7737500000039</v>
      </c>
      <c r="D230" s="135">
        <f t="shared" ref="D230:I230" si="271">D223-D229</f>
        <v>1276.7737500000039</v>
      </c>
      <c r="E230" s="135">
        <f t="shared" si="271"/>
        <v>1276.7737500000039</v>
      </c>
      <c r="F230" s="135">
        <f t="shared" si="271"/>
        <v>1276.7737500000039</v>
      </c>
      <c r="G230" s="135">
        <f t="shared" si="271"/>
        <v>1276.7737500000039</v>
      </c>
      <c r="H230" s="135">
        <f t="shared" si="271"/>
        <v>1276.7737500000039</v>
      </c>
      <c r="I230" s="135">
        <f t="shared" si="271"/>
        <v>1276.7737500000039</v>
      </c>
      <c r="J230" s="17"/>
    </row>
    <row r="231" spans="1:11" x14ac:dyDescent="0.45">
      <c r="A231" s="15" t="s">
        <v>24</v>
      </c>
      <c r="B231" s="135"/>
      <c r="C231" s="135"/>
      <c r="D231" s="135"/>
      <c r="E231" s="135"/>
      <c r="F231" s="135"/>
      <c r="G231" s="135"/>
      <c r="H231" s="135"/>
      <c r="I231" s="135"/>
      <c r="J231" s="17"/>
      <c r="K231" s="150"/>
    </row>
    <row r="232" spans="1:11" x14ac:dyDescent="0.45">
      <c r="A232" s="16" t="s">
        <v>103</v>
      </c>
      <c r="B232" s="11"/>
      <c r="C232" s="11">
        <f>$B$18</f>
        <v>96</v>
      </c>
      <c r="D232" s="11">
        <f t="shared" ref="D232:I232" si="272">$B$18</f>
        <v>96</v>
      </c>
      <c r="E232" s="11">
        <f t="shared" si="272"/>
        <v>96</v>
      </c>
      <c r="F232" s="11">
        <f t="shared" si="272"/>
        <v>96</v>
      </c>
      <c r="G232" s="11">
        <f t="shared" si="272"/>
        <v>96</v>
      </c>
      <c r="H232" s="11">
        <f t="shared" si="272"/>
        <v>96</v>
      </c>
      <c r="I232" s="11">
        <f t="shared" si="272"/>
        <v>96</v>
      </c>
      <c r="J232" s="17"/>
      <c r="K232" s="151"/>
    </row>
    <row r="233" spans="1:11" x14ac:dyDescent="0.45">
      <c r="A233" s="15" t="s">
        <v>107</v>
      </c>
      <c r="B233" s="5"/>
      <c r="C233" s="11"/>
      <c r="D233" s="11"/>
      <c r="E233" s="11"/>
      <c r="F233" s="11"/>
      <c r="G233" s="11"/>
      <c r="H233" s="11"/>
      <c r="I233" s="11"/>
      <c r="J233" s="149"/>
      <c r="K233" s="151"/>
    </row>
    <row r="234" spans="1:11" x14ac:dyDescent="0.45">
      <c r="A234" s="16" t="s">
        <v>108</v>
      </c>
      <c r="B234" s="5"/>
      <c r="C234" s="11">
        <f>$B$17</f>
        <v>432</v>
      </c>
      <c r="D234" s="11">
        <f t="shared" ref="D234:I234" si="273">$B$17</f>
        <v>432</v>
      </c>
      <c r="E234" s="11">
        <f t="shared" si="273"/>
        <v>432</v>
      </c>
      <c r="F234" s="11">
        <f t="shared" si="273"/>
        <v>432</v>
      </c>
      <c r="G234" s="11">
        <f t="shared" si="273"/>
        <v>432</v>
      </c>
      <c r="H234" s="11">
        <f t="shared" si="273"/>
        <v>432</v>
      </c>
      <c r="I234" s="11">
        <f t="shared" si="273"/>
        <v>432</v>
      </c>
      <c r="J234" s="149"/>
    </row>
    <row r="235" spans="1:11" x14ac:dyDescent="0.45">
      <c r="A235" s="16" t="s">
        <v>20</v>
      </c>
      <c r="B235" s="11"/>
      <c r="C235" s="11">
        <v>500.3</v>
      </c>
      <c r="D235" s="11">
        <v>500.3</v>
      </c>
      <c r="E235" s="11">
        <v>500.3</v>
      </c>
      <c r="F235" s="11">
        <v>500.3</v>
      </c>
      <c r="G235" s="11">
        <v>500.3</v>
      </c>
      <c r="H235" s="11">
        <v>500.3</v>
      </c>
      <c r="I235" s="11">
        <v>500.3</v>
      </c>
      <c r="J235" s="17"/>
    </row>
    <row r="236" spans="1:11" x14ac:dyDescent="0.45">
      <c r="A236" s="16" t="s">
        <v>15</v>
      </c>
      <c r="B236" s="11"/>
      <c r="C236" s="11">
        <f>22%*(C228+C232+C234)</f>
        <v>408.14400000000001</v>
      </c>
      <c r="D236" s="11">
        <f t="shared" ref="D236:I236" si="274">22%*(D228+D232+D234)</f>
        <v>408.14400000000001</v>
      </c>
      <c r="E236" s="11">
        <f t="shared" si="274"/>
        <v>408.14400000000001</v>
      </c>
      <c r="F236" s="11">
        <f t="shared" si="274"/>
        <v>408.14400000000001</v>
      </c>
      <c r="G236" s="11">
        <f t="shared" si="274"/>
        <v>408.14400000000001</v>
      </c>
      <c r="H236" s="11">
        <f t="shared" si="274"/>
        <v>408.14400000000001</v>
      </c>
      <c r="I236" s="11">
        <f t="shared" si="274"/>
        <v>408.14400000000001</v>
      </c>
      <c r="J236" s="17"/>
    </row>
    <row r="237" spans="1:11" x14ac:dyDescent="0.45">
      <c r="A237" s="15" t="s">
        <v>109</v>
      </c>
      <c r="B237" s="12"/>
      <c r="C237" s="13">
        <f>SUM(C234:C236)</f>
        <v>1340.444</v>
      </c>
      <c r="D237" s="13">
        <f t="shared" ref="D237:I237" si="275">SUM(D234:D236)</f>
        <v>1340.444</v>
      </c>
      <c r="E237" s="13">
        <f t="shared" si="275"/>
        <v>1340.444</v>
      </c>
      <c r="F237" s="13">
        <f t="shared" si="275"/>
        <v>1340.444</v>
      </c>
      <c r="G237" s="13">
        <f t="shared" si="275"/>
        <v>1340.444</v>
      </c>
      <c r="H237" s="13">
        <f t="shared" si="275"/>
        <v>1340.444</v>
      </c>
      <c r="I237" s="13">
        <f t="shared" si="275"/>
        <v>1340.444</v>
      </c>
      <c r="J237" s="28"/>
    </row>
    <row r="238" spans="1:11" x14ac:dyDescent="0.45">
      <c r="A238" s="15" t="s">
        <v>100</v>
      </c>
      <c r="B238" s="59"/>
      <c r="C238" s="13">
        <f>C232+C237</f>
        <v>1436.444</v>
      </c>
      <c r="D238" s="13">
        <f t="shared" ref="D238:I238" si="276">D232+D237</f>
        <v>1436.444</v>
      </c>
      <c r="E238" s="13">
        <f t="shared" si="276"/>
        <v>1436.444</v>
      </c>
      <c r="F238" s="13">
        <f t="shared" si="276"/>
        <v>1436.444</v>
      </c>
      <c r="G238" s="13">
        <f t="shared" si="276"/>
        <v>1436.444</v>
      </c>
      <c r="H238" s="13">
        <f t="shared" si="276"/>
        <v>1436.444</v>
      </c>
      <c r="I238" s="13">
        <f t="shared" si="276"/>
        <v>1436.444</v>
      </c>
      <c r="J238" s="149"/>
    </row>
    <row r="239" spans="1:11" x14ac:dyDescent="0.45">
      <c r="A239" s="134" t="s">
        <v>106</v>
      </c>
      <c r="B239" s="139"/>
      <c r="C239" s="135">
        <f>C230-C238</f>
        <v>-159.67024999999603</v>
      </c>
      <c r="D239" s="135">
        <f t="shared" ref="D239:I239" si="277">D230-D238</f>
        <v>-159.67024999999603</v>
      </c>
      <c r="E239" s="135">
        <f t="shared" si="277"/>
        <v>-159.67024999999603</v>
      </c>
      <c r="F239" s="135">
        <f t="shared" si="277"/>
        <v>-159.67024999999603</v>
      </c>
      <c r="G239" s="135">
        <f t="shared" si="277"/>
        <v>-159.67024999999603</v>
      </c>
      <c r="H239" s="135">
        <f t="shared" si="277"/>
        <v>-159.67024999999603</v>
      </c>
      <c r="I239" s="135">
        <f t="shared" si="277"/>
        <v>-159.67024999999603</v>
      </c>
      <c r="J239" s="149"/>
    </row>
    <row r="240" spans="1:11" x14ac:dyDescent="0.45">
      <c r="A240" s="16" t="s">
        <v>14</v>
      </c>
      <c r="B240" s="11"/>
      <c r="C240" s="11">
        <f>18%*C239</f>
        <v>-28.740644999999283</v>
      </c>
      <c r="D240" s="11">
        <f t="shared" ref="D240:I240" si="278">18%*D239</f>
        <v>-28.740644999999283</v>
      </c>
      <c r="E240" s="11">
        <f t="shared" si="278"/>
        <v>-28.740644999999283</v>
      </c>
      <c r="F240" s="11">
        <f t="shared" si="278"/>
        <v>-28.740644999999283</v>
      </c>
      <c r="G240" s="11">
        <f t="shared" si="278"/>
        <v>-28.740644999999283</v>
      </c>
      <c r="H240" s="11">
        <f t="shared" si="278"/>
        <v>-28.740644999999283</v>
      </c>
      <c r="I240" s="11">
        <f t="shared" si="278"/>
        <v>-28.740644999999283</v>
      </c>
      <c r="J240" s="17"/>
    </row>
    <row r="241" spans="1:11" x14ac:dyDescent="0.45">
      <c r="A241" s="24" t="s">
        <v>21</v>
      </c>
      <c r="B241" s="25"/>
      <c r="C241" s="25">
        <f>C239-C240</f>
        <v>-130.92960499999674</v>
      </c>
      <c r="D241" s="25">
        <f t="shared" ref="D241:I241" si="279">D239-D240</f>
        <v>-130.92960499999674</v>
      </c>
      <c r="E241" s="25">
        <f t="shared" si="279"/>
        <v>-130.92960499999674</v>
      </c>
      <c r="F241" s="25">
        <f t="shared" si="279"/>
        <v>-130.92960499999674</v>
      </c>
      <c r="G241" s="25">
        <f t="shared" si="279"/>
        <v>-130.92960499999674</v>
      </c>
      <c r="H241" s="25">
        <f t="shared" si="279"/>
        <v>-130.92960499999674</v>
      </c>
      <c r="I241" s="25">
        <f t="shared" si="279"/>
        <v>-130.92960499999674</v>
      </c>
      <c r="J241" s="17"/>
    </row>
    <row r="242" spans="1:11" x14ac:dyDescent="0.45">
      <c r="A242" s="16" t="s">
        <v>18</v>
      </c>
      <c r="B242" s="5"/>
      <c r="C242" s="11">
        <f>25%*C241</f>
        <v>-32.732401249999185</v>
      </c>
      <c r="D242" s="11">
        <f t="shared" ref="D242" si="280">25%*D241</f>
        <v>-32.732401249999185</v>
      </c>
      <c r="E242" s="11">
        <f t="shared" ref="E242" si="281">25%*E241</f>
        <v>-32.732401249999185</v>
      </c>
      <c r="F242" s="11">
        <f t="shared" ref="F242" si="282">25%*F241</f>
        <v>-32.732401249999185</v>
      </c>
      <c r="G242" s="11">
        <f t="shared" ref="G242" si="283">25%*G241</f>
        <v>-32.732401249999185</v>
      </c>
      <c r="H242" s="11">
        <f t="shared" ref="H242" si="284">25%*H241</f>
        <v>-32.732401249999185</v>
      </c>
      <c r="I242" s="11">
        <f t="shared" ref="I242" si="285">25%*I241</f>
        <v>-32.732401249999185</v>
      </c>
      <c r="J242" s="17"/>
    </row>
    <row r="243" spans="1:11" x14ac:dyDescent="0.45">
      <c r="A243" s="41" t="s">
        <v>25</v>
      </c>
      <c r="B243" s="59"/>
      <c r="C243" s="144">
        <f>C241-C242+C235</f>
        <v>402.10279625000248</v>
      </c>
      <c r="D243" s="144">
        <f t="shared" ref="D243" si="286">D241-D242+D235</f>
        <v>402.10279625000248</v>
      </c>
      <c r="E243" s="144">
        <f t="shared" ref="E243" si="287">E241-E242+E235</f>
        <v>402.10279625000248</v>
      </c>
      <c r="F243" s="144">
        <f t="shared" ref="F243" si="288">F241-F242+F235</f>
        <v>402.10279625000248</v>
      </c>
      <c r="G243" s="144">
        <f t="shared" ref="G243" si="289">G241-G242+G235</f>
        <v>402.10279625000248</v>
      </c>
      <c r="H243" s="144">
        <f t="shared" ref="H243" si="290">H241-H242+H235</f>
        <v>402.10279625000248</v>
      </c>
      <c r="I243" s="144">
        <f t="shared" ref="I243" si="291">I241-I242+I235</f>
        <v>402.10279625000248</v>
      </c>
      <c r="J243" s="152"/>
    </row>
    <row r="244" spans="1:11" x14ac:dyDescent="0.45">
      <c r="A244" s="26" t="s">
        <v>28</v>
      </c>
      <c r="B244" s="5"/>
      <c r="C244" s="8">
        <v>0.90900000000000003</v>
      </c>
      <c r="D244" s="8">
        <v>0.82599999999999996</v>
      </c>
      <c r="E244" s="8">
        <v>0.751</v>
      </c>
      <c r="F244" s="8">
        <v>0.68300000000000005</v>
      </c>
      <c r="G244" s="8">
        <v>0.621</v>
      </c>
      <c r="H244" s="8">
        <v>0.56399999999999995</v>
      </c>
      <c r="I244" s="8">
        <v>0.51300000000000001</v>
      </c>
      <c r="J244" s="27"/>
    </row>
    <row r="245" spans="1:11" x14ac:dyDescent="0.45">
      <c r="A245" s="24" t="s">
        <v>29</v>
      </c>
      <c r="B245" s="55"/>
      <c r="C245" s="56">
        <f>C243*C244</f>
        <v>365.51144179125225</v>
      </c>
      <c r="D245" s="56">
        <f t="shared" ref="D245" si="292">D243*D244</f>
        <v>332.13690970250201</v>
      </c>
      <c r="E245" s="56">
        <f t="shared" ref="E245" si="293">E243*E244</f>
        <v>301.97919998375187</v>
      </c>
      <c r="F245" s="56">
        <f t="shared" ref="F245" si="294">F243*F244</f>
        <v>274.63620983875171</v>
      </c>
      <c r="G245" s="56">
        <f t="shared" ref="G245" si="295">G243*G244</f>
        <v>249.70583647125153</v>
      </c>
      <c r="H245" s="56">
        <f t="shared" ref="H245" si="296">H243*H244</f>
        <v>226.78597708500138</v>
      </c>
      <c r="I245" s="56">
        <f t="shared" ref="I245" si="297">I243*I244</f>
        <v>206.27873447625129</v>
      </c>
      <c r="J245" s="153"/>
    </row>
    <row r="246" spans="1:11" x14ac:dyDescent="0.45">
      <c r="A246" s="16" t="s">
        <v>30</v>
      </c>
      <c r="B246" s="12">
        <v>-6500</v>
      </c>
      <c r="C246" s="9"/>
      <c r="D246" s="9"/>
      <c r="E246" s="9"/>
      <c r="F246" s="9"/>
      <c r="G246" s="9"/>
      <c r="H246" s="9"/>
      <c r="I246" s="9"/>
      <c r="J246" s="28"/>
    </row>
    <row r="247" spans="1:11" ht="14.65" thickBot="1" x14ac:dyDescent="0.5">
      <c r="A247" s="29" t="s">
        <v>31</v>
      </c>
      <c r="B247" s="30"/>
      <c r="C247" s="30">
        <f>B246+C245</f>
        <v>-6134.4885582087481</v>
      </c>
      <c r="D247" s="30">
        <f>C247+D245</f>
        <v>-5802.3516485062464</v>
      </c>
      <c r="E247" s="30">
        <f t="shared" ref="E247" si="298">D247+E245</f>
        <v>-5500.3724485224948</v>
      </c>
      <c r="F247" s="30">
        <f t="shared" ref="F247" si="299">E247+F245</f>
        <v>-5225.7362386837431</v>
      </c>
      <c r="G247" s="30">
        <f t="shared" ref="G247" si="300">F247+G245</f>
        <v>-4976.0304022124919</v>
      </c>
      <c r="H247" s="30">
        <f t="shared" ref="H247" si="301">G247+H245</f>
        <v>-4749.2444251274901</v>
      </c>
      <c r="I247" s="161">
        <f t="shared" ref="I247" si="302">H247+I245</f>
        <v>-4542.9656906512391</v>
      </c>
      <c r="J247" s="31"/>
    </row>
    <row r="249" spans="1:11" ht="14.65" thickBot="1" x14ac:dyDescent="0.5">
      <c r="A249" s="169" t="s">
        <v>120</v>
      </c>
      <c r="B249" s="169"/>
      <c r="C249" s="169"/>
      <c r="D249" s="169"/>
      <c r="E249" s="169"/>
      <c r="F249" s="169"/>
      <c r="G249" s="169"/>
      <c r="H249" s="169"/>
      <c r="I249" s="169"/>
      <c r="J249" s="169"/>
      <c r="K249" s="150"/>
    </row>
    <row r="250" spans="1:11" ht="14.65" thickBot="1" x14ac:dyDescent="0.5">
      <c r="A250" s="145" t="s">
        <v>17</v>
      </c>
      <c r="B250" s="146"/>
      <c r="C250" s="147" t="s">
        <v>33</v>
      </c>
      <c r="D250" s="147" t="s">
        <v>34</v>
      </c>
      <c r="E250" s="147" t="s">
        <v>35</v>
      </c>
      <c r="F250" s="147" t="s">
        <v>36</v>
      </c>
      <c r="G250" s="147" t="s">
        <v>37</v>
      </c>
      <c r="H250" s="147" t="s">
        <v>38</v>
      </c>
      <c r="I250" s="147" t="s">
        <v>39</v>
      </c>
      <c r="J250" s="148"/>
      <c r="K250" s="151"/>
    </row>
    <row r="251" spans="1:11" x14ac:dyDescent="0.45">
      <c r="A251" s="154" t="s">
        <v>10</v>
      </c>
      <c r="B251" s="155"/>
      <c r="C251" s="155"/>
      <c r="D251" s="155"/>
      <c r="E251" s="155"/>
      <c r="F251" s="155"/>
      <c r="G251" s="155"/>
      <c r="H251" s="155"/>
      <c r="I251" s="155"/>
      <c r="J251" s="156"/>
      <c r="K251" s="151"/>
    </row>
    <row r="252" spans="1:11" x14ac:dyDescent="0.45">
      <c r="A252" s="16" t="s">
        <v>8</v>
      </c>
      <c r="B252" s="11"/>
      <c r="C252" s="11">
        <f>$C$10*12*$C$9*(1+20%)</f>
        <v>22412.5272</v>
      </c>
      <c r="D252" s="11">
        <f t="shared" ref="D252:I252" si="303">$C$10*12*$C$9*(1+20%)</f>
        <v>22412.5272</v>
      </c>
      <c r="E252" s="11">
        <f t="shared" si="303"/>
        <v>22412.5272</v>
      </c>
      <c r="F252" s="11">
        <f t="shared" si="303"/>
        <v>22412.5272</v>
      </c>
      <c r="G252" s="11">
        <f t="shared" si="303"/>
        <v>22412.5272</v>
      </c>
      <c r="H252" s="11">
        <f t="shared" si="303"/>
        <v>22412.5272</v>
      </c>
      <c r="I252" s="11">
        <f t="shared" si="303"/>
        <v>22412.5272</v>
      </c>
      <c r="J252" s="17"/>
    </row>
    <row r="253" spans="1:11" x14ac:dyDescent="0.45">
      <c r="A253" s="16" t="s">
        <v>44</v>
      </c>
      <c r="B253" s="11"/>
      <c r="C253" s="11">
        <f>C252/6</f>
        <v>3735.4212000000002</v>
      </c>
      <c r="D253" s="11">
        <f t="shared" ref="D253:I253" si="304">D252/6</f>
        <v>3735.4212000000002</v>
      </c>
      <c r="E253" s="11">
        <f t="shared" si="304"/>
        <v>3735.4212000000002</v>
      </c>
      <c r="F253" s="11">
        <f t="shared" si="304"/>
        <v>3735.4212000000002</v>
      </c>
      <c r="G253" s="11">
        <f t="shared" si="304"/>
        <v>3735.4212000000002</v>
      </c>
      <c r="H253" s="11">
        <f t="shared" si="304"/>
        <v>3735.4212000000002</v>
      </c>
      <c r="I253" s="11">
        <f t="shared" si="304"/>
        <v>3735.4212000000002</v>
      </c>
      <c r="J253" s="17"/>
    </row>
    <row r="254" spans="1:11" x14ac:dyDescent="0.45">
      <c r="A254" s="15" t="s">
        <v>9</v>
      </c>
      <c r="B254" s="13"/>
      <c r="C254" s="13">
        <f>C252-C253</f>
        <v>18677.106</v>
      </c>
      <c r="D254" s="13">
        <f t="shared" ref="D254:I254" si="305">D252-D253</f>
        <v>18677.106</v>
      </c>
      <c r="E254" s="13">
        <f t="shared" si="305"/>
        <v>18677.106</v>
      </c>
      <c r="F254" s="13">
        <f t="shared" si="305"/>
        <v>18677.106</v>
      </c>
      <c r="G254" s="13">
        <f t="shared" si="305"/>
        <v>18677.106</v>
      </c>
      <c r="H254" s="13">
        <f t="shared" si="305"/>
        <v>18677.106</v>
      </c>
      <c r="I254" s="13">
        <f t="shared" si="305"/>
        <v>18677.106</v>
      </c>
      <c r="J254" s="17"/>
    </row>
    <row r="255" spans="1:11" x14ac:dyDescent="0.45">
      <c r="A255" s="15" t="s">
        <v>104</v>
      </c>
      <c r="B255" s="11"/>
      <c r="C255" s="11"/>
      <c r="D255" s="11"/>
      <c r="E255" s="11"/>
      <c r="F255" s="11"/>
      <c r="G255" s="11"/>
      <c r="H255" s="11"/>
      <c r="I255" s="11"/>
      <c r="J255" s="17"/>
    </row>
    <row r="256" spans="1:11" x14ac:dyDescent="0.45">
      <c r="A256" s="16" t="s">
        <v>12</v>
      </c>
      <c r="B256" s="11"/>
      <c r="C256" s="11">
        <f>$D$29</f>
        <v>12750.771599999996</v>
      </c>
      <c r="D256" s="11">
        <f t="shared" ref="D256:I256" si="306">$D$29</f>
        <v>12750.771599999996</v>
      </c>
      <c r="E256" s="11">
        <f t="shared" si="306"/>
        <v>12750.771599999996</v>
      </c>
      <c r="F256" s="11">
        <f t="shared" si="306"/>
        <v>12750.771599999996</v>
      </c>
      <c r="G256" s="11">
        <f t="shared" si="306"/>
        <v>12750.771599999996</v>
      </c>
      <c r="H256" s="11">
        <f t="shared" si="306"/>
        <v>12750.771599999996</v>
      </c>
      <c r="I256" s="11">
        <f t="shared" si="306"/>
        <v>12750.771599999996</v>
      </c>
      <c r="J256" s="17"/>
    </row>
    <row r="257" spans="1:10" x14ac:dyDescent="0.45">
      <c r="A257" s="16" t="s">
        <v>44</v>
      </c>
      <c r="B257" s="11"/>
      <c r="C257" s="11">
        <f>C256/6</f>
        <v>2125.1285999999996</v>
      </c>
      <c r="D257" s="11">
        <f t="shared" ref="D257:I257" si="307">D256/6</f>
        <v>2125.1285999999996</v>
      </c>
      <c r="E257" s="11">
        <f t="shared" si="307"/>
        <v>2125.1285999999996</v>
      </c>
      <c r="F257" s="11">
        <f t="shared" si="307"/>
        <v>2125.1285999999996</v>
      </c>
      <c r="G257" s="11">
        <f t="shared" si="307"/>
        <v>2125.1285999999996</v>
      </c>
      <c r="H257" s="11">
        <f t="shared" si="307"/>
        <v>2125.1285999999996</v>
      </c>
      <c r="I257" s="11">
        <f t="shared" si="307"/>
        <v>2125.1285999999996</v>
      </c>
      <c r="J257" s="17"/>
    </row>
    <row r="258" spans="1:10" x14ac:dyDescent="0.45">
      <c r="A258" s="15" t="s">
        <v>19</v>
      </c>
      <c r="B258" s="13"/>
      <c r="C258" s="13">
        <f t="shared" ref="C258" si="308">C256-C257</f>
        <v>10625.642999999996</v>
      </c>
      <c r="D258" s="13">
        <f t="shared" ref="D258" si="309">D256-D257</f>
        <v>10625.642999999996</v>
      </c>
      <c r="E258" s="13">
        <f t="shared" ref="E258" si="310">E256-E257</f>
        <v>10625.642999999996</v>
      </c>
      <c r="F258" s="13">
        <f t="shared" ref="F258" si="311">F256-F257</f>
        <v>10625.642999999996</v>
      </c>
      <c r="G258" s="13">
        <f t="shared" ref="G258" si="312">G256-G257</f>
        <v>10625.642999999996</v>
      </c>
      <c r="H258" s="13">
        <f t="shared" ref="H258" si="313">H256-H257</f>
        <v>10625.642999999996</v>
      </c>
      <c r="I258" s="13">
        <f t="shared" ref="I258" si="314">I256-I257</f>
        <v>10625.642999999996</v>
      </c>
      <c r="J258" s="17"/>
    </row>
    <row r="259" spans="1:10" x14ac:dyDescent="0.45">
      <c r="A259" s="16" t="s">
        <v>102</v>
      </c>
      <c r="B259" s="11"/>
      <c r="C259" s="11">
        <f>$B$19</f>
        <v>1327.2</v>
      </c>
      <c r="D259" s="11">
        <f t="shared" ref="D259:I259" si="315">$B$19</f>
        <v>1327.2</v>
      </c>
      <c r="E259" s="11">
        <f t="shared" si="315"/>
        <v>1327.2</v>
      </c>
      <c r="F259" s="11">
        <f t="shared" si="315"/>
        <v>1327.2</v>
      </c>
      <c r="G259" s="11">
        <f t="shared" si="315"/>
        <v>1327.2</v>
      </c>
      <c r="H259" s="11">
        <f t="shared" si="315"/>
        <v>1327.2</v>
      </c>
      <c r="I259" s="11">
        <f t="shared" si="315"/>
        <v>1327.2</v>
      </c>
      <c r="J259" s="17"/>
    </row>
    <row r="260" spans="1:10" x14ac:dyDescent="0.45">
      <c r="A260" s="15" t="s">
        <v>105</v>
      </c>
      <c r="B260" s="12"/>
      <c r="C260" s="12">
        <f>C258+C259</f>
        <v>11952.842999999997</v>
      </c>
      <c r="D260" s="12">
        <f t="shared" ref="D260:I260" si="316">D258+D259</f>
        <v>11952.842999999997</v>
      </c>
      <c r="E260" s="12">
        <f t="shared" si="316"/>
        <v>11952.842999999997</v>
      </c>
      <c r="F260" s="12">
        <f t="shared" si="316"/>
        <v>11952.842999999997</v>
      </c>
      <c r="G260" s="12">
        <f t="shared" si="316"/>
        <v>11952.842999999997</v>
      </c>
      <c r="H260" s="12">
        <f t="shared" si="316"/>
        <v>11952.842999999997</v>
      </c>
      <c r="I260" s="12">
        <f t="shared" si="316"/>
        <v>11952.842999999997</v>
      </c>
      <c r="J260" s="17"/>
    </row>
    <row r="261" spans="1:10" x14ac:dyDescent="0.45">
      <c r="A261" s="134" t="s">
        <v>101</v>
      </c>
      <c r="B261" s="135"/>
      <c r="C261" s="135">
        <f>C254-C260</f>
        <v>6724.2630000000026</v>
      </c>
      <c r="D261" s="135">
        <f t="shared" ref="D261:I261" si="317">D254-D260</f>
        <v>6724.2630000000026</v>
      </c>
      <c r="E261" s="135">
        <f t="shared" si="317"/>
        <v>6724.2630000000026</v>
      </c>
      <c r="F261" s="135">
        <f t="shared" si="317"/>
        <v>6724.2630000000026</v>
      </c>
      <c r="G261" s="135">
        <f t="shared" si="317"/>
        <v>6724.2630000000026</v>
      </c>
      <c r="H261" s="135">
        <f t="shared" si="317"/>
        <v>6724.2630000000026</v>
      </c>
      <c r="I261" s="135">
        <f t="shared" si="317"/>
        <v>6724.2630000000026</v>
      </c>
      <c r="J261" s="17"/>
    </row>
    <row r="262" spans="1:10" x14ac:dyDescent="0.45">
      <c r="A262" s="15" t="s">
        <v>24</v>
      </c>
      <c r="B262" s="135"/>
      <c r="C262" s="135"/>
      <c r="D262" s="135"/>
      <c r="E262" s="135"/>
      <c r="F262" s="135"/>
      <c r="G262" s="135"/>
      <c r="H262" s="135"/>
      <c r="I262" s="135"/>
      <c r="J262" s="17"/>
    </row>
    <row r="263" spans="1:10" x14ac:dyDescent="0.45">
      <c r="A263" s="16" t="s">
        <v>103</v>
      </c>
      <c r="B263" s="11"/>
      <c r="C263" s="11">
        <f>$B$18</f>
        <v>96</v>
      </c>
      <c r="D263" s="11">
        <f t="shared" ref="D263:I263" si="318">$B$18</f>
        <v>96</v>
      </c>
      <c r="E263" s="11">
        <f t="shared" si="318"/>
        <v>96</v>
      </c>
      <c r="F263" s="11">
        <f t="shared" si="318"/>
        <v>96</v>
      </c>
      <c r="G263" s="11">
        <f t="shared" si="318"/>
        <v>96</v>
      </c>
      <c r="H263" s="11">
        <f t="shared" si="318"/>
        <v>96</v>
      </c>
      <c r="I263" s="11">
        <f t="shared" si="318"/>
        <v>96</v>
      </c>
      <c r="J263" s="17"/>
    </row>
    <row r="264" spans="1:10" x14ac:dyDescent="0.45">
      <c r="A264" s="15" t="s">
        <v>107</v>
      </c>
      <c r="B264" s="5"/>
      <c r="C264" s="11"/>
      <c r="D264" s="11"/>
      <c r="E264" s="11"/>
      <c r="F264" s="11"/>
      <c r="G264" s="11"/>
      <c r="H264" s="11"/>
      <c r="I264" s="11"/>
      <c r="J264" s="149"/>
    </row>
    <row r="265" spans="1:10" x14ac:dyDescent="0.45">
      <c r="A265" s="16" t="s">
        <v>108</v>
      </c>
      <c r="B265" s="5"/>
      <c r="C265" s="11">
        <f>$B$17</f>
        <v>432</v>
      </c>
      <c r="D265" s="11">
        <f t="shared" ref="D265:I265" si="319">$B$17</f>
        <v>432</v>
      </c>
      <c r="E265" s="11">
        <f t="shared" si="319"/>
        <v>432</v>
      </c>
      <c r="F265" s="11">
        <f t="shared" si="319"/>
        <v>432</v>
      </c>
      <c r="G265" s="11">
        <f t="shared" si="319"/>
        <v>432</v>
      </c>
      <c r="H265" s="11">
        <f t="shared" si="319"/>
        <v>432</v>
      </c>
      <c r="I265" s="11">
        <f t="shared" si="319"/>
        <v>432</v>
      </c>
      <c r="J265" s="149"/>
    </row>
    <row r="266" spans="1:10" x14ac:dyDescent="0.45">
      <c r="A266" s="16" t="s">
        <v>20</v>
      </c>
      <c r="B266" s="11"/>
      <c r="C266" s="11">
        <v>500.3</v>
      </c>
      <c r="D266" s="11">
        <v>500.3</v>
      </c>
      <c r="E266" s="11">
        <v>500.3</v>
      </c>
      <c r="F266" s="11">
        <v>500.3</v>
      </c>
      <c r="G266" s="11">
        <v>500.3</v>
      </c>
      <c r="H266" s="11">
        <v>500.3</v>
      </c>
      <c r="I266" s="11">
        <v>500.3</v>
      </c>
      <c r="J266" s="17"/>
    </row>
    <row r="267" spans="1:10" x14ac:dyDescent="0.45">
      <c r="A267" s="16" t="s">
        <v>15</v>
      </c>
      <c r="B267" s="11"/>
      <c r="C267" s="11">
        <f>22%*(C259+C263+C265)</f>
        <v>408.14400000000001</v>
      </c>
      <c r="D267" s="11">
        <f t="shared" ref="D267:I267" si="320">22%*(D259+D263+D265)</f>
        <v>408.14400000000001</v>
      </c>
      <c r="E267" s="11">
        <f t="shared" si="320"/>
        <v>408.14400000000001</v>
      </c>
      <c r="F267" s="11">
        <f t="shared" si="320"/>
        <v>408.14400000000001</v>
      </c>
      <c r="G267" s="11">
        <f t="shared" si="320"/>
        <v>408.14400000000001</v>
      </c>
      <c r="H267" s="11">
        <f t="shared" si="320"/>
        <v>408.14400000000001</v>
      </c>
      <c r="I267" s="11">
        <f t="shared" si="320"/>
        <v>408.14400000000001</v>
      </c>
      <c r="J267" s="17"/>
    </row>
    <row r="268" spans="1:10" x14ac:dyDescent="0.45">
      <c r="A268" s="15" t="s">
        <v>109</v>
      </c>
      <c r="B268" s="12"/>
      <c r="C268" s="13">
        <f>SUM(C265:C267)</f>
        <v>1340.444</v>
      </c>
      <c r="D268" s="13">
        <f t="shared" ref="D268:I268" si="321">SUM(D265:D267)</f>
        <v>1340.444</v>
      </c>
      <c r="E268" s="13">
        <f t="shared" si="321"/>
        <v>1340.444</v>
      </c>
      <c r="F268" s="13">
        <f t="shared" si="321"/>
        <v>1340.444</v>
      </c>
      <c r="G268" s="13">
        <f t="shared" si="321"/>
        <v>1340.444</v>
      </c>
      <c r="H268" s="13">
        <f t="shared" si="321"/>
        <v>1340.444</v>
      </c>
      <c r="I268" s="13">
        <f t="shared" si="321"/>
        <v>1340.444</v>
      </c>
      <c r="J268" s="28"/>
    </row>
    <row r="269" spans="1:10" x14ac:dyDescent="0.45">
      <c r="A269" s="15" t="s">
        <v>100</v>
      </c>
      <c r="B269" s="59"/>
      <c r="C269" s="13">
        <f>C263+C268</f>
        <v>1436.444</v>
      </c>
      <c r="D269" s="13">
        <f t="shared" ref="D269:I269" si="322">D263+D268</f>
        <v>1436.444</v>
      </c>
      <c r="E269" s="13">
        <f t="shared" si="322"/>
        <v>1436.444</v>
      </c>
      <c r="F269" s="13">
        <f t="shared" si="322"/>
        <v>1436.444</v>
      </c>
      <c r="G269" s="13">
        <f t="shared" si="322"/>
        <v>1436.444</v>
      </c>
      <c r="H269" s="13">
        <f t="shared" si="322"/>
        <v>1436.444</v>
      </c>
      <c r="I269" s="13">
        <f t="shared" si="322"/>
        <v>1436.444</v>
      </c>
      <c r="J269" s="149"/>
    </row>
    <row r="270" spans="1:10" x14ac:dyDescent="0.45">
      <c r="A270" s="134" t="s">
        <v>106</v>
      </c>
      <c r="B270" s="139"/>
      <c r="C270" s="135">
        <f>C261-C269</f>
        <v>5287.8190000000031</v>
      </c>
      <c r="D270" s="135">
        <f t="shared" ref="D270:I270" si="323">D261-D269</f>
        <v>5287.8190000000031</v>
      </c>
      <c r="E270" s="135">
        <f t="shared" si="323"/>
        <v>5287.8190000000031</v>
      </c>
      <c r="F270" s="135">
        <f t="shared" si="323"/>
        <v>5287.8190000000031</v>
      </c>
      <c r="G270" s="135">
        <f t="shared" si="323"/>
        <v>5287.8190000000031</v>
      </c>
      <c r="H270" s="135">
        <f t="shared" si="323"/>
        <v>5287.8190000000031</v>
      </c>
      <c r="I270" s="135">
        <f t="shared" si="323"/>
        <v>5287.8190000000031</v>
      </c>
      <c r="J270" s="149"/>
    </row>
    <row r="271" spans="1:10" x14ac:dyDescent="0.45">
      <c r="A271" s="16" t="s">
        <v>14</v>
      </c>
      <c r="B271" s="11"/>
      <c r="C271" s="11">
        <f>18%*C270</f>
        <v>951.80742000000055</v>
      </c>
      <c r="D271" s="11">
        <f t="shared" ref="D271:I271" si="324">18%*D270</f>
        <v>951.80742000000055</v>
      </c>
      <c r="E271" s="11">
        <f t="shared" si="324"/>
        <v>951.80742000000055</v>
      </c>
      <c r="F271" s="11">
        <f t="shared" si="324"/>
        <v>951.80742000000055</v>
      </c>
      <c r="G271" s="11">
        <f t="shared" si="324"/>
        <v>951.80742000000055</v>
      </c>
      <c r="H271" s="11">
        <f t="shared" si="324"/>
        <v>951.80742000000055</v>
      </c>
      <c r="I271" s="11">
        <f t="shared" si="324"/>
        <v>951.80742000000055</v>
      </c>
      <c r="J271" s="17"/>
    </row>
    <row r="272" spans="1:10" x14ac:dyDescent="0.45">
      <c r="A272" s="24" t="s">
        <v>21</v>
      </c>
      <c r="B272" s="25"/>
      <c r="C272" s="25">
        <f>C270-C271</f>
        <v>4336.0115800000021</v>
      </c>
      <c r="D272" s="25">
        <f t="shared" ref="D272:I272" si="325">D270-D271</f>
        <v>4336.0115800000021</v>
      </c>
      <c r="E272" s="25">
        <f t="shared" si="325"/>
        <v>4336.0115800000021</v>
      </c>
      <c r="F272" s="25">
        <f t="shared" si="325"/>
        <v>4336.0115800000021</v>
      </c>
      <c r="G272" s="25">
        <f t="shared" si="325"/>
        <v>4336.0115800000021</v>
      </c>
      <c r="H272" s="25">
        <f t="shared" si="325"/>
        <v>4336.0115800000021</v>
      </c>
      <c r="I272" s="25">
        <f t="shared" si="325"/>
        <v>4336.0115800000021</v>
      </c>
      <c r="J272" s="17"/>
    </row>
    <row r="273" spans="1:10" x14ac:dyDescent="0.45">
      <c r="A273" s="16" t="s">
        <v>18</v>
      </c>
      <c r="B273" s="5"/>
      <c r="C273" s="11">
        <f>25%*C272</f>
        <v>1084.0028950000005</v>
      </c>
      <c r="D273" s="11">
        <f t="shared" ref="D273" si="326">25%*D272</f>
        <v>1084.0028950000005</v>
      </c>
      <c r="E273" s="11">
        <f t="shared" ref="E273" si="327">25%*E272</f>
        <v>1084.0028950000005</v>
      </c>
      <c r="F273" s="11">
        <f t="shared" ref="F273" si="328">25%*F272</f>
        <v>1084.0028950000005</v>
      </c>
      <c r="G273" s="11">
        <f t="shared" ref="G273" si="329">25%*G272</f>
        <v>1084.0028950000005</v>
      </c>
      <c r="H273" s="11">
        <f t="shared" ref="H273" si="330">25%*H272</f>
        <v>1084.0028950000005</v>
      </c>
      <c r="I273" s="11">
        <f t="shared" ref="I273" si="331">25%*I272</f>
        <v>1084.0028950000005</v>
      </c>
      <c r="J273" s="17"/>
    </row>
    <row r="274" spans="1:10" x14ac:dyDescent="0.45">
      <c r="A274" s="41" t="s">
        <v>25</v>
      </c>
      <c r="B274" s="59"/>
      <c r="C274" s="144">
        <f>C272-C273+C266</f>
        <v>3752.3086850000018</v>
      </c>
      <c r="D274" s="144">
        <f t="shared" ref="D274" si="332">D272-D273+D266</f>
        <v>3752.3086850000018</v>
      </c>
      <c r="E274" s="144">
        <f t="shared" ref="E274" si="333">E272-E273+E266</f>
        <v>3752.3086850000018</v>
      </c>
      <c r="F274" s="144">
        <f t="shared" ref="F274" si="334">F272-F273+F266</f>
        <v>3752.3086850000018</v>
      </c>
      <c r="G274" s="144">
        <f t="shared" ref="G274" si="335">G272-G273+G266</f>
        <v>3752.3086850000018</v>
      </c>
      <c r="H274" s="144">
        <f t="shared" ref="H274" si="336">H272-H273+H266</f>
        <v>3752.3086850000018</v>
      </c>
      <c r="I274" s="144">
        <f t="shared" ref="I274" si="337">I272-I273+I266</f>
        <v>3752.3086850000018</v>
      </c>
      <c r="J274" s="152"/>
    </row>
    <row r="275" spans="1:10" x14ac:dyDescent="0.45">
      <c r="A275" s="26" t="s">
        <v>28</v>
      </c>
      <c r="B275" s="5"/>
      <c r="C275" s="8">
        <v>0.90900000000000003</v>
      </c>
      <c r="D275" s="8">
        <v>0.82599999999999996</v>
      </c>
      <c r="E275" s="8">
        <v>0.751</v>
      </c>
      <c r="F275" s="8">
        <v>0.68300000000000005</v>
      </c>
      <c r="G275" s="8">
        <v>0.621</v>
      </c>
      <c r="H275" s="8">
        <v>0.56399999999999995</v>
      </c>
      <c r="I275" s="8">
        <v>0.51300000000000001</v>
      </c>
      <c r="J275" s="27"/>
    </row>
    <row r="276" spans="1:10" x14ac:dyDescent="0.45">
      <c r="A276" s="24" t="s">
        <v>29</v>
      </c>
      <c r="B276" s="55"/>
      <c r="C276" s="56">
        <f>C274*C275</f>
        <v>3410.8485946650017</v>
      </c>
      <c r="D276" s="56">
        <f t="shared" ref="D276" si="338">D274*D275</f>
        <v>3099.4069738100011</v>
      </c>
      <c r="E276" s="56">
        <f t="shared" ref="E276" si="339">E274*E275</f>
        <v>2817.9838224350015</v>
      </c>
      <c r="F276" s="56">
        <f t="shared" ref="F276" si="340">F274*F275</f>
        <v>2562.8268318550013</v>
      </c>
      <c r="G276" s="56">
        <f t="shared" ref="G276" si="341">G274*G275</f>
        <v>2330.1836933850009</v>
      </c>
      <c r="H276" s="56">
        <f t="shared" ref="H276" si="342">H274*H275</f>
        <v>2116.3020983400006</v>
      </c>
      <c r="I276" s="56">
        <f t="shared" ref="I276" si="343">I274*I275</f>
        <v>1924.934355405001</v>
      </c>
      <c r="J276" s="153"/>
    </row>
    <row r="277" spans="1:10" x14ac:dyDescent="0.45">
      <c r="A277" s="16" t="s">
        <v>30</v>
      </c>
      <c r="B277" s="12">
        <v>-6500</v>
      </c>
      <c r="C277" s="9"/>
      <c r="D277" s="9"/>
      <c r="E277" s="9"/>
      <c r="F277" s="9"/>
      <c r="G277" s="9"/>
      <c r="H277" s="9"/>
      <c r="I277" s="9"/>
      <c r="J277" s="28"/>
    </row>
    <row r="278" spans="1:10" ht="14.65" thickBot="1" x14ac:dyDescent="0.5">
      <c r="A278" s="29" t="s">
        <v>31</v>
      </c>
      <c r="B278" s="30"/>
      <c r="C278" s="30">
        <f>B277+C276</f>
        <v>-3089.1514053349983</v>
      </c>
      <c r="D278" s="30">
        <f>C278+D276</f>
        <v>10.255568475002747</v>
      </c>
      <c r="E278" s="30">
        <f t="shared" ref="E278" si="344">D278+E276</f>
        <v>2828.2393909100042</v>
      </c>
      <c r="F278" s="30">
        <f t="shared" ref="F278" si="345">E278+F276</f>
        <v>5391.0662227650055</v>
      </c>
      <c r="G278" s="30">
        <f t="shared" ref="G278" si="346">F278+G276</f>
        <v>7721.2499161500064</v>
      </c>
      <c r="H278" s="30">
        <f t="shared" ref="H278" si="347">G278+H276</f>
        <v>9837.5520144900074</v>
      </c>
      <c r="I278" s="161">
        <f t="shared" ref="I278" si="348">H278+I276</f>
        <v>11762.486369895008</v>
      </c>
      <c r="J278" s="31"/>
    </row>
    <row r="280" spans="1:10" ht="14.65" thickBot="1" x14ac:dyDescent="0.5">
      <c r="A280" s="169" t="s">
        <v>121</v>
      </c>
      <c r="B280" s="169"/>
      <c r="C280" s="169"/>
      <c r="D280" s="169"/>
      <c r="E280" s="169"/>
      <c r="F280" s="169"/>
      <c r="G280" s="169"/>
      <c r="H280" s="169"/>
      <c r="I280" s="169"/>
      <c r="J280" s="169"/>
    </row>
    <row r="281" spans="1:10" ht="14.65" thickBot="1" x14ac:dyDescent="0.5">
      <c r="A281" s="145" t="s">
        <v>17</v>
      </c>
      <c r="B281" s="146"/>
      <c r="C281" s="147" t="s">
        <v>33</v>
      </c>
      <c r="D281" s="147" t="s">
        <v>34</v>
      </c>
      <c r="E281" s="147" t="s">
        <v>35</v>
      </c>
      <c r="F281" s="147" t="s">
        <v>36</v>
      </c>
      <c r="G281" s="147" t="s">
        <v>37</v>
      </c>
      <c r="H281" s="147" t="s">
        <v>38</v>
      </c>
      <c r="I281" s="147" t="s">
        <v>39</v>
      </c>
      <c r="J281" s="148"/>
    </row>
    <row r="282" spans="1:10" x14ac:dyDescent="0.45">
      <c r="A282" s="154" t="s">
        <v>10</v>
      </c>
      <c r="B282" s="155"/>
      <c r="C282" s="155"/>
      <c r="D282" s="155"/>
      <c r="E282" s="155"/>
      <c r="F282" s="155"/>
      <c r="G282" s="155"/>
      <c r="H282" s="155"/>
      <c r="I282" s="155"/>
      <c r="J282" s="156"/>
    </row>
    <row r="283" spans="1:10" x14ac:dyDescent="0.45">
      <c r="A283" s="16" t="s">
        <v>8</v>
      </c>
      <c r="B283" s="11"/>
      <c r="C283" s="11">
        <f>$C$10*12*$C$9*(1-20%)</f>
        <v>14941.684800000001</v>
      </c>
      <c r="D283" s="11">
        <f t="shared" ref="D283:I283" si="349">$C$10*12*$C$9*(1-20%)</f>
        <v>14941.684800000001</v>
      </c>
      <c r="E283" s="11">
        <f t="shared" si="349"/>
        <v>14941.684800000001</v>
      </c>
      <c r="F283" s="11">
        <f t="shared" si="349"/>
        <v>14941.684800000001</v>
      </c>
      <c r="G283" s="11">
        <f t="shared" si="349"/>
        <v>14941.684800000001</v>
      </c>
      <c r="H283" s="11">
        <f t="shared" si="349"/>
        <v>14941.684800000001</v>
      </c>
      <c r="I283" s="11">
        <f t="shared" si="349"/>
        <v>14941.684800000001</v>
      </c>
      <c r="J283" s="17"/>
    </row>
    <row r="284" spans="1:10" x14ac:dyDescent="0.45">
      <c r="A284" s="16" t="s">
        <v>44</v>
      </c>
      <c r="B284" s="11"/>
      <c r="C284" s="11">
        <f>C283/6</f>
        <v>2490.2808</v>
      </c>
      <c r="D284" s="11">
        <f t="shared" ref="D284:I284" si="350">D283/6</f>
        <v>2490.2808</v>
      </c>
      <c r="E284" s="11">
        <f t="shared" si="350"/>
        <v>2490.2808</v>
      </c>
      <c r="F284" s="11">
        <f t="shared" si="350"/>
        <v>2490.2808</v>
      </c>
      <c r="G284" s="11">
        <f t="shared" si="350"/>
        <v>2490.2808</v>
      </c>
      <c r="H284" s="11">
        <f t="shared" si="350"/>
        <v>2490.2808</v>
      </c>
      <c r="I284" s="11">
        <f t="shared" si="350"/>
        <v>2490.2808</v>
      </c>
      <c r="J284" s="17"/>
    </row>
    <row r="285" spans="1:10" x14ac:dyDescent="0.45">
      <c r="A285" s="15" t="s">
        <v>9</v>
      </c>
      <c r="B285" s="13"/>
      <c r="C285" s="13">
        <f>C283-C284</f>
        <v>12451.404</v>
      </c>
      <c r="D285" s="13">
        <f t="shared" ref="D285:I285" si="351">D283-D284</f>
        <v>12451.404</v>
      </c>
      <c r="E285" s="13">
        <f t="shared" si="351"/>
        <v>12451.404</v>
      </c>
      <c r="F285" s="13">
        <f t="shared" si="351"/>
        <v>12451.404</v>
      </c>
      <c r="G285" s="13">
        <f t="shared" si="351"/>
        <v>12451.404</v>
      </c>
      <c r="H285" s="13">
        <f t="shared" si="351"/>
        <v>12451.404</v>
      </c>
      <c r="I285" s="13">
        <f t="shared" si="351"/>
        <v>12451.404</v>
      </c>
      <c r="J285" s="17"/>
    </row>
    <row r="286" spans="1:10" x14ac:dyDescent="0.45">
      <c r="A286" s="15" t="s">
        <v>104</v>
      </c>
      <c r="B286" s="11"/>
      <c r="C286" s="11"/>
      <c r="D286" s="11"/>
      <c r="E286" s="11"/>
      <c r="F286" s="11"/>
      <c r="G286" s="11"/>
      <c r="H286" s="11"/>
      <c r="I286" s="11"/>
      <c r="J286" s="17"/>
    </row>
    <row r="287" spans="1:10" x14ac:dyDescent="0.45">
      <c r="A287" s="16" t="s">
        <v>12</v>
      </c>
      <c r="B287" s="11"/>
      <c r="C287" s="11">
        <f>$D$29</f>
        <v>12750.771599999996</v>
      </c>
      <c r="D287" s="11">
        <f t="shared" ref="D287:I287" si="352">$D$29</f>
        <v>12750.771599999996</v>
      </c>
      <c r="E287" s="11">
        <f t="shared" si="352"/>
        <v>12750.771599999996</v>
      </c>
      <c r="F287" s="11">
        <f t="shared" si="352"/>
        <v>12750.771599999996</v>
      </c>
      <c r="G287" s="11">
        <f t="shared" si="352"/>
        <v>12750.771599999996</v>
      </c>
      <c r="H287" s="11">
        <f t="shared" si="352"/>
        <v>12750.771599999996</v>
      </c>
      <c r="I287" s="11">
        <f t="shared" si="352"/>
        <v>12750.771599999996</v>
      </c>
      <c r="J287" s="17"/>
    </row>
    <row r="288" spans="1:10" x14ac:dyDescent="0.45">
      <c r="A288" s="16" t="s">
        <v>44</v>
      </c>
      <c r="B288" s="11"/>
      <c r="C288" s="11">
        <f>C287/6</f>
        <v>2125.1285999999996</v>
      </c>
      <c r="D288" s="11">
        <f t="shared" ref="D288:I288" si="353">D287/6</f>
        <v>2125.1285999999996</v>
      </c>
      <c r="E288" s="11">
        <f t="shared" si="353"/>
        <v>2125.1285999999996</v>
      </c>
      <c r="F288" s="11">
        <f t="shared" si="353"/>
        <v>2125.1285999999996</v>
      </c>
      <c r="G288" s="11">
        <f t="shared" si="353"/>
        <v>2125.1285999999996</v>
      </c>
      <c r="H288" s="11">
        <f t="shared" si="353"/>
        <v>2125.1285999999996</v>
      </c>
      <c r="I288" s="11">
        <f t="shared" si="353"/>
        <v>2125.1285999999996</v>
      </c>
      <c r="J288" s="17"/>
    </row>
    <row r="289" spans="1:11" x14ac:dyDescent="0.45">
      <c r="A289" s="15" t="s">
        <v>19</v>
      </c>
      <c r="B289" s="13"/>
      <c r="C289" s="13">
        <f t="shared" ref="C289" si="354">C287-C288</f>
        <v>10625.642999999996</v>
      </c>
      <c r="D289" s="13">
        <f t="shared" ref="D289" si="355">D287-D288</f>
        <v>10625.642999999996</v>
      </c>
      <c r="E289" s="13">
        <f t="shared" ref="E289" si="356">E287-E288</f>
        <v>10625.642999999996</v>
      </c>
      <c r="F289" s="13">
        <f t="shared" ref="F289" si="357">F287-F288</f>
        <v>10625.642999999996</v>
      </c>
      <c r="G289" s="13">
        <f t="shared" ref="G289" si="358">G287-G288</f>
        <v>10625.642999999996</v>
      </c>
      <c r="H289" s="13">
        <f t="shared" ref="H289" si="359">H287-H288</f>
        <v>10625.642999999996</v>
      </c>
      <c r="I289" s="13">
        <f t="shared" ref="I289" si="360">I287-I288</f>
        <v>10625.642999999996</v>
      </c>
      <c r="J289" s="17"/>
    </row>
    <row r="290" spans="1:11" x14ac:dyDescent="0.45">
      <c r="A290" s="16" t="s">
        <v>102</v>
      </c>
      <c r="B290" s="11"/>
      <c r="C290" s="11">
        <f>$B$19</f>
        <v>1327.2</v>
      </c>
      <c r="D290" s="11">
        <f t="shared" ref="D290:I290" si="361">$B$19</f>
        <v>1327.2</v>
      </c>
      <c r="E290" s="11">
        <f t="shared" si="361"/>
        <v>1327.2</v>
      </c>
      <c r="F290" s="11">
        <f t="shared" si="361"/>
        <v>1327.2</v>
      </c>
      <c r="G290" s="11">
        <f t="shared" si="361"/>
        <v>1327.2</v>
      </c>
      <c r="H290" s="11">
        <f t="shared" si="361"/>
        <v>1327.2</v>
      </c>
      <c r="I290" s="11">
        <f t="shared" si="361"/>
        <v>1327.2</v>
      </c>
      <c r="J290" s="17"/>
    </row>
    <row r="291" spans="1:11" x14ac:dyDescent="0.45">
      <c r="A291" s="15" t="s">
        <v>105</v>
      </c>
      <c r="B291" s="12"/>
      <c r="C291" s="12">
        <f>C289+C290</f>
        <v>11952.842999999997</v>
      </c>
      <c r="D291" s="12">
        <f t="shared" ref="D291:I291" si="362">D289+D290</f>
        <v>11952.842999999997</v>
      </c>
      <c r="E291" s="12">
        <f t="shared" si="362"/>
        <v>11952.842999999997</v>
      </c>
      <c r="F291" s="12">
        <f t="shared" si="362"/>
        <v>11952.842999999997</v>
      </c>
      <c r="G291" s="12">
        <f t="shared" si="362"/>
        <v>11952.842999999997</v>
      </c>
      <c r="H291" s="12">
        <f t="shared" si="362"/>
        <v>11952.842999999997</v>
      </c>
      <c r="I291" s="12">
        <f t="shared" si="362"/>
        <v>11952.842999999997</v>
      </c>
      <c r="J291" s="17"/>
    </row>
    <row r="292" spans="1:11" x14ac:dyDescent="0.45">
      <c r="A292" s="134" t="s">
        <v>101</v>
      </c>
      <c r="B292" s="135"/>
      <c r="C292" s="135">
        <f>C285-C291</f>
        <v>498.56100000000333</v>
      </c>
      <c r="D292" s="135">
        <f t="shared" ref="D292:I292" si="363">D285-D291</f>
        <v>498.56100000000333</v>
      </c>
      <c r="E292" s="135">
        <f t="shared" si="363"/>
        <v>498.56100000000333</v>
      </c>
      <c r="F292" s="135">
        <f t="shared" si="363"/>
        <v>498.56100000000333</v>
      </c>
      <c r="G292" s="135">
        <f t="shared" si="363"/>
        <v>498.56100000000333</v>
      </c>
      <c r="H292" s="135">
        <f t="shared" si="363"/>
        <v>498.56100000000333</v>
      </c>
      <c r="I292" s="135">
        <f t="shared" si="363"/>
        <v>498.56100000000333</v>
      </c>
      <c r="J292" s="17"/>
    </row>
    <row r="293" spans="1:11" x14ac:dyDescent="0.45">
      <c r="A293" s="15" t="s">
        <v>24</v>
      </c>
      <c r="B293" s="135"/>
      <c r="C293" s="135"/>
      <c r="D293" s="135"/>
      <c r="E293" s="135"/>
      <c r="F293" s="135"/>
      <c r="G293" s="135"/>
      <c r="H293" s="135"/>
      <c r="I293" s="135"/>
      <c r="J293" s="17"/>
      <c r="K293" s="150"/>
    </row>
    <row r="294" spans="1:11" x14ac:dyDescent="0.45">
      <c r="A294" s="16" t="s">
        <v>103</v>
      </c>
      <c r="B294" s="11"/>
      <c r="C294" s="11">
        <f>$B$18</f>
        <v>96</v>
      </c>
      <c r="D294" s="11">
        <f t="shared" ref="D294:I294" si="364">$B$18</f>
        <v>96</v>
      </c>
      <c r="E294" s="11">
        <f t="shared" si="364"/>
        <v>96</v>
      </c>
      <c r="F294" s="11">
        <f t="shared" si="364"/>
        <v>96</v>
      </c>
      <c r="G294" s="11">
        <f t="shared" si="364"/>
        <v>96</v>
      </c>
      <c r="H294" s="11">
        <f t="shared" si="364"/>
        <v>96</v>
      </c>
      <c r="I294" s="11">
        <f t="shared" si="364"/>
        <v>96</v>
      </c>
      <c r="J294" s="17"/>
      <c r="K294" s="151"/>
    </row>
    <row r="295" spans="1:11" x14ac:dyDescent="0.45">
      <c r="A295" s="15" t="s">
        <v>107</v>
      </c>
      <c r="B295" s="5"/>
      <c r="C295" s="11"/>
      <c r="D295" s="11"/>
      <c r="E295" s="11"/>
      <c r="F295" s="11"/>
      <c r="G295" s="11"/>
      <c r="H295" s="11"/>
      <c r="I295" s="11"/>
      <c r="J295" s="149"/>
      <c r="K295" s="151"/>
    </row>
    <row r="296" spans="1:11" x14ac:dyDescent="0.45">
      <c r="A296" s="16" t="s">
        <v>108</v>
      </c>
      <c r="B296" s="5"/>
      <c r="C296" s="11">
        <f>$B$17</f>
        <v>432</v>
      </c>
      <c r="D296" s="11">
        <f t="shared" ref="D296:I296" si="365">$B$17</f>
        <v>432</v>
      </c>
      <c r="E296" s="11">
        <f t="shared" si="365"/>
        <v>432</v>
      </c>
      <c r="F296" s="11">
        <f t="shared" si="365"/>
        <v>432</v>
      </c>
      <c r="G296" s="11">
        <f t="shared" si="365"/>
        <v>432</v>
      </c>
      <c r="H296" s="11">
        <f t="shared" si="365"/>
        <v>432</v>
      </c>
      <c r="I296" s="11">
        <f t="shared" si="365"/>
        <v>432</v>
      </c>
      <c r="J296" s="149"/>
    </row>
    <row r="297" spans="1:11" x14ac:dyDescent="0.45">
      <c r="A297" s="16" t="s">
        <v>20</v>
      </c>
      <c r="B297" s="11"/>
      <c r="C297" s="11">
        <v>500.3</v>
      </c>
      <c r="D297" s="11">
        <v>500.3</v>
      </c>
      <c r="E297" s="11">
        <v>500.3</v>
      </c>
      <c r="F297" s="11">
        <v>500.3</v>
      </c>
      <c r="G297" s="11">
        <v>500.3</v>
      </c>
      <c r="H297" s="11">
        <v>500.3</v>
      </c>
      <c r="I297" s="11">
        <v>500.3</v>
      </c>
      <c r="J297" s="17"/>
    </row>
    <row r="298" spans="1:11" x14ac:dyDescent="0.45">
      <c r="A298" s="16" t="s">
        <v>15</v>
      </c>
      <c r="B298" s="11"/>
      <c r="C298" s="11">
        <f>22%*(C290+C294+C296)</f>
        <v>408.14400000000001</v>
      </c>
      <c r="D298" s="11">
        <f t="shared" ref="D298:I298" si="366">22%*(D290+D294+D296)</f>
        <v>408.14400000000001</v>
      </c>
      <c r="E298" s="11">
        <f t="shared" si="366"/>
        <v>408.14400000000001</v>
      </c>
      <c r="F298" s="11">
        <f t="shared" si="366"/>
        <v>408.14400000000001</v>
      </c>
      <c r="G298" s="11">
        <f t="shared" si="366"/>
        <v>408.14400000000001</v>
      </c>
      <c r="H298" s="11">
        <f t="shared" si="366"/>
        <v>408.14400000000001</v>
      </c>
      <c r="I298" s="11">
        <f t="shared" si="366"/>
        <v>408.14400000000001</v>
      </c>
      <c r="J298" s="17"/>
    </row>
    <row r="299" spans="1:11" x14ac:dyDescent="0.45">
      <c r="A299" s="15" t="s">
        <v>109</v>
      </c>
      <c r="B299" s="12"/>
      <c r="C299" s="13">
        <f>SUM(C296:C298)</f>
        <v>1340.444</v>
      </c>
      <c r="D299" s="13">
        <f t="shared" ref="D299:I299" si="367">SUM(D296:D298)</f>
        <v>1340.444</v>
      </c>
      <c r="E299" s="13">
        <f t="shared" si="367"/>
        <v>1340.444</v>
      </c>
      <c r="F299" s="13">
        <f t="shared" si="367"/>
        <v>1340.444</v>
      </c>
      <c r="G299" s="13">
        <f t="shared" si="367"/>
        <v>1340.444</v>
      </c>
      <c r="H299" s="13">
        <f t="shared" si="367"/>
        <v>1340.444</v>
      </c>
      <c r="I299" s="13">
        <f t="shared" si="367"/>
        <v>1340.444</v>
      </c>
      <c r="J299" s="28"/>
    </row>
    <row r="300" spans="1:11" x14ac:dyDescent="0.45">
      <c r="A300" s="15" t="s">
        <v>100</v>
      </c>
      <c r="B300" s="59"/>
      <c r="C300" s="13">
        <f>C294+C299</f>
        <v>1436.444</v>
      </c>
      <c r="D300" s="13">
        <f t="shared" ref="D300:I300" si="368">D294+D299</f>
        <v>1436.444</v>
      </c>
      <c r="E300" s="13">
        <f t="shared" si="368"/>
        <v>1436.444</v>
      </c>
      <c r="F300" s="13">
        <f t="shared" si="368"/>
        <v>1436.444</v>
      </c>
      <c r="G300" s="13">
        <f t="shared" si="368"/>
        <v>1436.444</v>
      </c>
      <c r="H300" s="13">
        <f t="shared" si="368"/>
        <v>1436.444</v>
      </c>
      <c r="I300" s="13">
        <f t="shared" si="368"/>
        <v>1436.444</v>
      </c>
      <c r="J300" s="149"/>
    </row>
    <row r="301" spans="1:11" x14ac:dyDescent="0.45">
      <c r="A301" s="134" t="s">
        <v>106</v>
      </c>
      <c r="B301" s="139"/>
      <c r="C301" s="135">
        <f>C292-C300</f>
        <v>-937.88299999999663</v>
      </c>
      <c r="D301" s="135">
        <f t="shared" ref="D301:I301" si="369">D292-D300</f>
        <v>-937.88299999999663</v>
      </c>
      <c r="E301" s="135">
        <f t="shared" si="369"/>
        <v>-937.88299999999663</v>
      </c>
      <c r="F301" s="135">
        <f t="shared" si="369"/>
        <v>-937.88299999999663</v>
      </c>
      <c r="G301" s="135">
        <f t="shared" si="369"/>
        <v>-937.88299999999663</v>
      </c>
      <c r="H301" s="135">
        <f t="shared" si="369"/>
        <v>-937.88299999999663</v>
      </c>
      <c r="I301" s="135">
        <f t="shared" si="369"/>
        <v>-937.88299999999663</v>
      </c>
      <c r="J301" s="149"/>
    </row>
    <row r="302" spans="1:11" x14ac:dyDescent="0.45">
      <c r="A302" s="16" t="s">
        <v>14</v>
      </c>
      <c r="B302" s="11"/>
      <c r="C302" s="11">
        <f>18%*C301</f>
        <v>-168.81893999999937</v>
      </c>
      <c r="D302" s="11">
        <f t="shared" ref="D302:I302" si="370">18%*D301</f>
        <v>-168.81893999999937</v>
      </c>
      <c r="E302" s="11">
        <f t="shared" si="370"/>
        <v>-168.81893999999937</v>
      </c>
      <c r="F302" s="11">
        <f t="shared" si="370"/>
        <v>-168.81893999999937</v>
      </c>
      <c r="G302" s="11">
        <f t="shared" si="370"/>
        <v>-168.81893999999937</v>
      </c>
      <c r="H302" s="11">
        <f t="shared" si="370"/>
        <v>-168.81893999999937</v>
      </c>
      <c r="I302" s="11">
        <f t="shared" si="370"/>
        <v>-168.81893999999937</v>
      </c>
      <c r="J302" s="17"/>
    </row>
    <row r="303" spans="1:11" x14ac:dyDescent="0.45">
      <c r="A303" s="24" t="s">
        <v>21</v>
      </c>
      <c r="B303" s="25"/>
      <c r="C303" s="25">
        <f>C301-C302</f>
        <v>-769.0640599999972</v>
      </c>
      <c r="D303" s="25">
        <f t="shared" ref="D303:I303" si="371">D301-D302</f>
        <v>-769.0640599999972</v>
      </c>
      <c r="E303" s="25">
        <f t="shared" si="371"/>
        <v>-769.0640599999972</v>
      </c>
      <c r="F303" s="25">
        <f t="shared" si="371"/>
        <v>-769.0640599999972</v>
      </c>
      <c r="G303" s="25">
        <f t="shared" si="371"/>
        <v>-769.0640599999972</v>
      </c>
      <c r="H303" s="25">
        <f t="shared" si="371"/>
        <v>-769.0640599999972</v>
      </c>
      <c r="I303" s="25">
        <f t="shared" si="371"/>
        <v>-769.0640599999972</v>
      </c>
      <c r="J303" s="17"/>
    </row>
    <row r="304" spans="1:11" x14ac:dyDescent="0.45">
      <c r="A304" s="16" t="s">
        <v>18</v>
      </c>
      <c r="B304" s="5"/>
      <c r="C304" s="11">
        <f>25%*C303</f>
        <v>-192.2660149999993</v>
      </c>
      <c r="D304" s="11">
        <f t="shared" ref="D304" si="372">25%*D303</f>
        <v>-192.2660149999993</v>
      </c>
      <c r="E304" s="11">
        <f t="shared" ref="E304" si="373">25%*E303</f>
        <v>-192.2660149999993</v>
      </c>
      <c r="F304" s="11">
        <f t="shared" ref="F304" si="374">25%*F303</f>
        <v>-192.2660149999993</v>
      </c>
      <c r="G304" s="11">
        <f t="shared" ref="G304" si="375">25%*G303</f>
        <v>-192.2660149999993</v>
      </c>
      <c r="H304" s="11">
        <f t="shared" ref="H304" si="376">25%*H303</f>
        <v>-192.2660149999993</v>
      </c>
      <c r="I304" s="11">
        <f t="shared" ref="I304" si="377">25%*I303</f>
        <v>-192.2660149999993</v>
      </c>
      <c r="J304" s="17"/>
    </row>
    <row r="305" spans="1:10" x14ac:dyDescent="0.45">
      <c r="A305" s="41" t="s">
        <v>25</v>
      </c>
      <c r="B305" s="59"/>
      <c r="C305" s="144">
        <f>C303-C304+C297</f>
        <v>-76.498044999997944</v>
      </c>
      <c r="D305" s="144">
        <f t="shared" ref="D305" si="378">D303-D304+D297</f>
        <v>-76.498044999997944</v>
      </c>
      <c r="E305" s="144">
        <f t="shared" ref="E305" si="379">E303-E304+E297</f>
        <v>-76.498044999997944</v>
      </c>
      <c r="F305" s="144">
        <f t="shared" ref="F305" si="380">F303-F304+F297</f>
        <v>-76.498044999997944</v>
      </c>
      <c r="G305" s="144">
        <f t="shared" ref="G305" si="381">G303-G304+G297</f>
        <v>-76.498044999997944</v>
      </c>
      <c r="H305" s="144">
        <f t="shared" ref="H305" si="382">H303-H304+H297</f>
        <v>-76.498044999997944</v>
      </c>
      <c r="I305" s="144">
        <f t="shared" ref="I305" si="383">I303-I304+I297</f>
        <v>-76.498044999997944</v>
      </c>
      <c r="J305" s="152"/>
    </row>
    <row r="306" spans="1:10" x14ac:dyDescent="0.45">
      <c r="A306" s="26" t="s">
        <v>28</v>
      </c>
      <c r="B306" s="5"/>
      <c r="C306" s="8">
        <v>0.90900000000000003</v>
      </c>
      <c r="D306" s="8">
        <v>0.82599999999999996</v>
      </c>
      <c r="E306" s="8">
        <v>0.751</v>
      </c>
      <c r="F306" s="8">
        <v>0.68300000000000005</v>
      </c>
      <c r="G306" s="8">
        <v>0.621</v>
      </c>
      <c r="H306" s="8">
        <v>0.56399999999999995</v>
      </c>
      <c r="I306" s="8">
        <v>0.51300000000000001</v>
      </c>
      <c r="J306" s="27"/>
    </row>
    <row r="307" spans="1:10" x14ac:dyDescent="0.45">
      <c r="A307" s="24" t="s">
        <v>29</v>
      </c>
      <c r="B307" s="55"/>
      <c r="C307" s="56">
        <f>C305*C306</f>
        <v>-69.536722904998129</v>
      </c>
      <c r="D307" s="56">
        <f t="shared" ref="D307" si="384">D305*D306</f>
        <v>-63.187385169998301</v>
      </c>
      <c r="E307" s="56">
        <f t="shared" ref="E307" si="385">E305*E306</f>
        <v>-57.450031794998459</v>
      </c>
      <c r="F307" s="56">
        <f t="shared" ref="F307" si="386">F305*F306</f>
        <v>-52.248164734998596</v>
      </c>
      <c r="G307" s="56">
        <f t="shared" ref="G307" si="387">G305*G306</f>
        <v>-47.505285944998725</v>
      </c>
      <c r="H307" s="56">
        <f t="shared" ref="H307" si="388">H305*H306</f>
        <v>-43.144897379998838</v>
      </c>
      <c r="I307" s="56">
        <f t="shared" ref="I307" si="389">I305*I306</f>
        <v>-39.24349708499895</v>
      </c>
      <c r="J307" s="153"/>
    </row>
    <row r="308" spans="1:10" x14ac:dyDescent="0.45">
      <c r="A308" s="16" t="s">
        <v>30</v>
      </c>
      <c r="B308" s="12">
        <v>-6500</v>
      </c>
      <c r="C308" s="9"/>
      <c r="D308" s="9"/>
      <c r="E308" s="9"/>
      <c r="F308" s="9"/>
      <c r="G308" s="9"/>
      <c r="H308" s="9"/>
      <c r="I308" s="9"/>
      <c r="J308" s="28"/>
    </row>
    <row r="309" spans="1:10" ht="14.65" thickBot="1" x14ac:dyDescent="0.5">
      <c r="A309" s="29" t="s">
        <v>31</v>
      </c>
      <c r="B309" s="30"/>
      <c r="C309" s="30">
        <f>B308+C307</f>
        <v>-6569.536722904998</v>
      </c>
      <c r="D309" s="30">
        <f>C309+D307</f>
        <v>-6632.7241080749964</v>
      </c>
      <c r="E309" s="30">
        <f t="shared" ref="E309" si="390">D309+E307</f>
        <v>-6690.1741398699951</v>
      </c>
      <c r="F309" s="30">
        <f t="shared" ref="F309" si="391">E309+F307</f>
        <v>-6742.4223046049938</v>
      </c>
      <c r="G309" s="30">
        <f t="shared" ref="G309" si="392">F309+G307</f>
        <v>-6789.9275905499926</v>
      </c>
      <c r="H309" s="30">
        <f t="shared" ref="H309" si="393">G309+H307</f>
        <v>-6833.0724879299914</v>
      </c>
      <c r="I309" s="161">
        <f t="shared" ref="I309" si="394">H309+I307</f>
        <v>-6872.3159850149905</v>
      </c>
      <c r="J309" s="31"/>
    </row>
  </sheetData>
  <mergeCells count="13">
    <mergeCell ref="A32:J32"/>
    <mergeCell ref="A63:J63"/>
    <mergeCell ref="A94:J94"/>
    <mergeCell ref="A125:J125"/>
    <mergeCell ref="A1:J1"/>
    <mergeCell ref="A2:J2"/>
    <mergeCell ref="A15:C15"/>
    <mergeCell ref="A23:D23"/>
    <mergeCell ref="A156:J156"/>
    <mergeCell ref="A187:J187"/>
    <mergeCell ref="A218:J218"/>
    <mergeCell ref="A249:J249"/>
    <mergeCell ref="A280:J280"/>
  </mergeCells>
  <pageMargins left="0.78740157480314965" right="0.78740157480314965" top="0.78740157480314965" bottom="0.39370078740157483" header="0.31496062992125984" footer="0.31496062992125984"/>
  <pageSetup paperSize="9" scale="8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showGridLines="0" zoomScale="75" zoomScaleNormal="75" workbookViewId="0">
      <selection activeCell="F375" sqref="F375"/>
    </sheetView>
  </sheetViews>
  <sheetFormatPr defaultRowHeight="14.25" x14ac:dyDescent="0.45"/>
  <cols>
    <col min="1" max="1" width="46.6640625" bestFit="1" customWidth="1"/>
    <col min="2" max="2" width="14.06640625" customWidth="1"/>
    <col min="3" max="3" width="10.9296875" bestFit="1" customWidth="1"/>
    <col min="4" max="4" width="9.53125" customWidth="1"/>
    <col min="5" max="7" width="9.53125" bestFit="1" customWidth="1"/>
    <col min="8" max="8" width="9.796875" bestFit="1" customWidth="1"/>
    <col min="9" max="9" width="10.9296875" bestFit="1" customWidth="1"/>
    <col min="10" max="10" width="9.796875" bestFit="1" customWidth="1"/>
  </cols>
  <sheetData>
    <row r="1" spans="1:10" ht="15" x14ac:dyDescent="0.4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x14ac:dyDescent="0.4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x14ac:dyDescent="0.45">
      <c r="A4" s="1"/>
      <c r="B4" s="1"/>
      <c r="C4" s="1" t="s">
        <v>79</v>
      </c>
    </row>
    <row r="5" spans="1:10" ht="14.65" thickBot="1" x14ac:dyDescent="0.5">
      <c r="A5" s="1"/>
      <c r="B5" s="1"/>
      <c r="C5" s="1"/>
    </row>
    <row r="6" spans="1:10" ht="26.65" thickBot="1" x14ac:dyDescent="0.5">
      <c r="A6" s="90" t="s">
        <v>65</v>
      </c>
      <c r="B6" s="78" t="s">
        <v>66</v>
      </c>
      <c r="C6" s="78" t="s">
        <v>67</v>
      </c>
    </row>
    <row r="7" spans="1:10" x14ac:dyDescent="0.45">
      <c r="A7" s="87" t="s">
        <v>68</v>
      </c>
      <c r="B7" s="88" t="s">
        <v>69</v>
      </c>
      <c r="C7" s="89" t="s">
        <v>70</v>
      </c>
    </row>
    <row r="8" spans="1:10" x14ac:dyDescent="0.45">
      <c r="A8" s="81" t="s">
        <v>71</v>
      </c>
      <c r="B8" s="79" t="s">
        <v>72</v>
      </c>
      <c r="C8" s="82">
        <v>7</v>
      </c>
    </row>
    <row r="9" spans="1:10" x14ac:dyDescent="0.45">
      <c r="A9" s="81" t="s">
        <v>78</v>
      </c>
      <c r="B9" s="79" t="s">
        <v>76</v>
      </c>
      <c r="C9" s="82">
        <v>32.65</v>
      </c>
    </row>
    <row r="10" spans="1:10" ht="14.35" customHeight="1" x14ac:dyDescent="0.45">
      <c r="A10" s="81" t="s">
        <v>73</v>
      </c>
      <c r="B10" s="80" t="s">
        <v>77</v>
      </c>
      <c r="C10" s="82">
        <v>47.67</v>
      </c>
    </row>
    <row r="11" spans="1:10" x14ac:dyDescent="0.45">
      <c r="A11" s="81" t="s">
        <v>74</v>
      </c>
      <c r="B11" s="79" t="s">
        <v>59</v>
      </c>
      <c r="C11" s="83">
        <f>C10*12*C8*C9</f>
        <v>130739.74199999998</v>
      </c>
    </row>
    <row r="12" spans="1:10" ht="14.65" thickBot="1" x14ac:dyDescent="0.5">
      <c r="A12" s="84" t="s">
        <v>75</v>
      </c>
      <c r="B12" s="85" t="s">
        <v>59</v>
      </c>
      <c r="C12" s="86">
        <v>6500</v>
      </c>
    </row>
    <row r="14" spans="1:10" x14ac:dyDescent="0.45">
      <c r="A14" s="1"/>
      <c r="B14" s="1"/>
      <c r="C14" s="1" t="s">
        <v>83</v>
      </c>
      <c r="D14" s="1"/>
    </row>
    <row r="15" spans="1:10" ht="14.65" thickBot="1" x14ac:dyDescent="0.5">
      <c r="A15" s="173" t="s">
        <v>60</v>
      </c>
      <c r="B15" s="173"/>
      <c r="C15" s="173"/>
      <c r="D15" s="72"/>
    </row>
    <row r="16" spans="1:10" ht="14.65" thickBot="1" x14ac:dyDescent="0.5">
      <c r="A16" s="39" t="s">
        <v>64</v>
      </c>
      <c r="B16" s="69" t="s">
        <v>56</v>
      </c>
      <c r="C16" s="143"/>
      <c r="D16" s="143"/>
    </row>
    <row r="17" spans="1:6" x14ac:dyDescent="0.45">
      <c r="A17" s="68" t="s">
        <v>61</v>
      </c>
      <c r="B17" s="122">
        <v>432</v>
      </c>
      <c r="C17" s="1"/>
      <c r="D17" s="1"/>
    </row>
    <row r="18" spans="1:6" x14ac:dyDescent="0.45">
      <c r="A18" s="16" t="s">
        <v>62</v>
      </c>
      <c r="B18" s="17">
        <v>96</v>
      </c>
      <c r="C18" s="1"/>
      <c r="D18" s="1"/>
    </row>
    <row r="19" spans="1:6" ht="14.65" thickBot="1" x14ac:dyDescent="0.5">
      <c r="A19" s="71" t="s">
        <v>63</v>
      </c>
      <c r="B19" s="61">
        <v>1327.2</v>
      </c>
      <c r="C19" s="1"/>
      <c r="D19" s="1"/>
    </row>
    <row r="20" spans="1:6" ht="14.65" thickBot="1" x14ac:dyDescent="0.5">
      <c r="A20" s="70" t="s">
        <v>54</v>
      </c>
      <c r="B20" s="123">
        <f>SUM(B17:B19)</f>
        <v>1855.2</v>
      </c>
      <c r="C20" s="1"/>
      <c r="D20" s="1"/>
    </row>
    <row r="21" spans="1:6" x14ac:dyDescent="0.45">
      <c r="A21" s="73"/>
      <c r="B21" s="74"/>
      <c r="C21" s="1"/>
      <c r="D21" s="1"/>
    </row>
    <row r="22" spans="1:6" x14ac:dyDescent="0.45">
      <c r="A22" s="1"/>
      <c r="B22" s="1"/>
      <c r="C22" s="1" t="s">
        <v>84</v>
      </c>
      <c r="D22" s="1"/>
    </row>
    <row r="23" spans="1:6" ht="14.65" thickBot="1" x14ac:dyDescent="0.5">
      <c r="A23" s="173" t="s">
        <v>123</v>
      </c>
      <c r="B23" s="173"/>
      <c r="C23" s="173"/>
      <c r="D23" s="173"/>
      <c r="E23" s="173"/>
      <c r="F23" s="173"/>
    </row>
    <row r="24" spans="1:6" ht="39.75" thickBot="1" x14ac:dyDescent="0.5">
      <c r="A24" s="118" t="s">
        <v>55</v>
      </c>
      <c r="B24" s="119" t="s">
        <v>58</v>
      </c>
      <c r="C24" s="119" t="s">
        <v>57</v>
      </c>
      <c r="D24" s="120" t="s">
        <v>56</v>
      </c>
    </row>
    <row r="25" spans="1:6" x14ac:dyDescent="0.45">
      <c r="A25" s="91" t="s">
        <v>50</v>
      </c>
      <c r="B25" s="163">
        <v>21</v>
      </c>
      <c r="C25" s="124">
        <f>B25*$C$10</f>
        <v>1001.07</v>
      </c>
      <c r="D25" s="125">
        <f>C25*12</f>
        <v>12012.84</v>
      </c>
    </row>
    <row r="26" spans="1:6" x14ac:dyDescent="0.45">
      <c r="A26" s="16" t="s">
        <v>51</v>
      </c>
      <c r="B26" s="164">
        <v>0.9</v>
      </c>
      <c r="C26" s="124">
        <f>B26*$C$10</f>
        <v>42.903000000000006</v>
      </c>
      <c r="D26" s="17">
        <f t="shared" ref="D26:D29" si="0">C26*12</f>
        <v>514.83600000000001</v>
      </c>
    </row>
    <row r="27" spans="1:6" x14ac:dyDescent="0.45">
      <c r="A27" s="16" t="s">
        <v>52</v>
      </c>
      <c r="B27" s="164">
        <v>0.09</v>
      </c>
      <c r="C27" s="124">
        <f t="shared" ref="C27:C28" si="1">B27*$C$10</f>
        <v>4.2903000000000002</v>
      </c>
      <c r="D27" s="17">
        <f t="shared" si="0"/>
        <v>51.483600000000003</v>
      </c>
    </row>
    <row r="28" spans="1:6" ht="14.65" thickBot="1" x14ac:dyDescent="0.5">
      <c r="A28" s="121" t="s">
        <v>53</v>
      </c>
      <c r="B28" s="165">
        <v>0.3</v>
      </c>
      <c r="C28" s="127">
        <f t="shared" si="1"/>
        <v>14.301</v>
      </c>
      <c r="D28" s="128">
        <f t="shared" si="0"/>
        <v>171.61199999999999</v>
      </c>
    </row>
    <row r="29" spans="1:6" ht="14.65" thickBot="1" x14ac:dyDescent="0.5">
      <c r="A29" s="35" t="s">
        <v>54</v>
      </c>
      <c r="B29" s="129"/>
      <c r="C29" s="130">
        <f>SUM(C25:C28)</f>
        <v>1062.5642999999998</v>
      </c>
      <c r="D29" s="131">
        <f t="shared" si="0"/>
        <v>12750.771599999996</v>
      </c>
    </row>
    <row r="30" spans="1:6" x14ac:dyDescent="0.45">
      <c r="A30" s="73"/>
      <c r="B30" s="63"/>
      <c r="C30" s="162"/>
      <c r="D30" s="162"/>
    </row>
    <row r="31" spans="1:6" ht="14.65" thickBot="1" x14ac:dyDescent="0.5">
      <c r="A31" s="72" t="s">
        <v>122</v>
      </c>
      <c r="B31" s="72"/>
      <c r="C31" s="72"/>
      <c r="D31" s="72"/>
    </row>
    <row r="32" spans="1:6" ht="39.75" thickBot="1" x14ac:dyDescent="0.5">
      <c r="A32" s="118" t="s">
        <v>55</v>
      </c>
      <c r="B32" s="119" t="s">
        <v>58</v>
      </c>
      <c r="C32" s="119" t="s">
        <v>57</v>
      </c>
      <c r="D32" s="120" t="s">
        <v>56</v>
      </c>
    </row>
    <row r="33" spans="1:4" x14ac:dyDescent="0.45">
      <c r="A33" s="91" t="s">
        <v>50</v>
      </c>
      <c r="B33" s="163">
        <v>21</v>
      </c>
      <c r="C33" s="124">
        <f>B33*$C$10</f>
        <v>1001.07</v>
      </c>
      <c r="D33" s="125">
        <f>C33*12</f>
        <v>12012.84</v>
      </c>
    </row>
    <row r="34" spans="1:4" x14ac:dyDescent="0.45">
      <c r="A34" s="16" t="s">
        <v>51</v>
      </c>
      <c r="B34" s="164">
        <f>0.9*(1+5%)</f>
        <v>0.94500000000000006</v>
      </c>
      <c r="C34" s="124">
        <f>B34*$C$10</f>
        <v>45.048150000000007</v>
      </c>
      <c r="D34" s="17">
        <f t="shared" ref="D34:D37" si="2">C34*12</f>
        <v>540.57780000000002</v>
      </c>
    </row>
    <row r="35" spans="1:4" x14ac:dyDescent="0.45">
      <c r="A35" s="16" t="s">
        <v>52</v>
      </c>
      <c r="B35" s="164">
        <v>0.09</v>
      </c>
      <c r="C35" s="124">
        <f t="shared" ref="C35:C36" si="3">B35*$C$10</f>
        <v>4.2903000000000002</v>
      </c>
      <c r="D35" s="17">
        <f t="shared" si="2"/>
        <v>51.483600000000003</v>
      </c>
    </row>
    <row r="36" spans="1:4" ht="14.65" thickBot="1" x14ac:dyDescent="0.5">
      <c r="A36" s="121" t="s">
        <v>53</v>
      </c>
      <c r="B36" s="165">
        <v>0.3</v>
      </c>
      <c r="C36" s="127">
        <f t="shared" si="3"/>
        <v>14.301</v>
      </c>
      <c r="D36" s="128">
        <f t="shared" si="2"/>
        <v>171.61199999999999</v>
      </c>
    </row>
    <row r="37" spans="1:4" ht="14.65" thickBot="1" x14ac:dyDescent="0.5">
      <c r="A37" s="35" t="s">
        <v>54</v>
      </c>
      <c r="B37" s="129"/>
      <c r="C37" s="130">
        <f>SUM(C33:C36)</f>
        <v>1064.7094499999998</v>
      </c>
      <c r="D37" s="131">
        <f t="shared" si="2"/>
        <v>12776.513399999998</v>
      </c>
    </row>
    <row r="38" spans="1:4" x14ac:dyDescent="0.45">
      <c r="A38" s="73"/>
      <c r="B38" s="63"/>
      <c r="C38" s="162"/>
      <c r="D38" s="162"/>
    </row>
    <row r="39" spans="1:4" ht="14.65" thickBot="1" x14ac:dyDescent="0.5">
      <c r="A39" s="72" t="s">
        <v>124</v>
      </c>
      <c r="B39" s="72"/>
      <c r="C39" s="72"/>
      <c r="D39" s="72"/>
    </row>
    <row r="40" spans="1:4" ht="39.75" thickBot="1" x14ac:dyDescent="0.5">
      <c r="A40" s="118" t="s">
        <v>55</v>
      </c>
      <c r="B40" s="119" t="s">
        <v>58</v>
      </c>
      <c r="C40" s="119" t="s">
        <v>57</v>
      </c>
      <c r="D40" s="120" t="s">
        <v>56</v>
      </c>
    </row>
    <row r="41" spans="1:4" x14ac:dyDescent="0.45">
      <c r="A41" s="91" t="s">
        <v>50</v>
      </c>
      <c r="B41" s="163">
        <v>21</v>
      </c>
      <c r="C41" s="124">
        <f>B41*$C$10</f>
        <v>1001.07</v>
      </c>
      <c r="D41" s="125">
        <f>C41*12</f>
        <v>12012.84</v>
      </c>
    </row>
    <row r="42" spans="1:4" x14ac:dyDescent="0.45">
      <c r="A42" s="16" t="s">
        <v>51</v>
      </c>
      <c r="B42" s="164">
        <f>0.9*(1-5%)</f>
        <v>0.85499999999999998</v>
      </c>
      <c r="C42" s="124">
        <f>B42*$C$10</f>
        <v>40.757849999999998</v>
      </c>
      <c r="D42" s="17">
        <f t="shared" ref="D42:D45" si="4">C42*12</f>
        <v>489.0942</v>
      </c>
    </row>
    <row r="43" spans="1:4" x14ac:dyDescent="0.45">
      <c r="A43" s="16" t="s">
        <v>52</v>
      </c>
      <c r="B43" s="164">
        <v>0.09</v>
      </c>
      <c r="C43" s="124">
        <f t="shared" ref="C43:C44" si="5">B43*$C$10</f>
        <v>4.2903000000000002</v>
      </c>
      <c r="D43" s="17">
        <f t="shared" si="4"/>
        <v>51.483600000000003</v>
      </c>
    </row>
    <row r="44" spans="1:4" ht="14.65" thickBot="1" x14ac:dyDescent="0.5">
      <c r="A44" s="121" t="s">
        <v>53</v>
      </c>
      <c r="B44" s="165">
        <v>0.3</v>
      </c>
      <c r="C44" s="127">
        <f t="shared" si="5"/>
        <v>14.301</v>
      </c>
      <c r="D44" s="128">
        <f t="shared" si="4"/>
        <v>171.61199999999999</v>
      </c>
    </row>
    <row r="45" spans="1:4" ht="14.65" thickBot="1" x14ac:dyDescent="0.5">
      <c r="A45" s="35" t="s">
        <v>54</v>
      </c>
      <c r="B45" s="129"/>
      <c r="C45" s="130">
        <f>SUM(C41:C44)</f>
        <v>1060.4191499999999</v>
      </c>
      <c r="D45" s="131">
        <f t="shared" si="4"/>
        <v>12725.0298</v>
      </c>
    </row>
    <row r="46" spans="1:4" x14ac:dyDescent="0.45">
      <c r="A46" s="73"/>
      <c r="B46" s="63"/>
      <c r="C46" s="162"/>
      <c r="D46" s="162"/>
    </row>
    <row r="47" spans="1:4" ht="14.65" thickBot="1" x14ac:dyDescent="0.5">
      <c r="A47" s="72" t="s">
        <v>125</v>
      </c>
      <c r="B47" s="72"/>
      <c r="C47" s="72"/>
      <c r="D47" s="72"/>
    </row>
    <row r="48" spans="1:4" ht="39.75" thickBot="1" x14ac:dyDescent="0.5">
      <c r="A48" s="118" t="s">
        <v>55</v>
      </c>
      <c r="B48" s="119" t="s">
        <v>58</v>
      </c>
      <c r="C48" s="119" t="s">
        <v>57</v>
      </c>
      <c r="D48" s="120" t="s">
        <v>56</v>
      </c>
    </row>
    <row r="49" spans="1:4" x14ac:dyDescent="0.45">
      <c r="A49" s="91" t="s">
        <v>50</v>
      </c>
      <c r="B49" s="163">
        <v>21</v>
      </c>
      <c r="C49" s="124">
        <f>B49*$C$10</f>
        <v>1001.07</v>
      </c>
      <c r="D49" s="125">
        <f>C49*12</f>
        <v>12012.84</v>
      </c>
    </row>
    <row r="50" spans="1:4" x14ac:dyDescent="0.45">
      <c r="A50" s="16" t="s">
        <v>51</v>
      </c>
      <c r="B50" s="164">
        <f>0.9*(1+10%)</f>
        <v>0.9900000000000001</v>
      </c>
      <c r="C50" s="124">
        <f>B50*$C$10</f>
        <v>47.193300000000008</v>
      </c>
      <c r="D50" s="17">
        <f t="shared" ref="D50:D53" si="6">C50*12</f>
        <v>566.31960000000004</v>
      </c>
    </row>
    <row r="51" spans="1:4" x14ac:dyDescent="0.45">
      <c r="A51" s="16" t="s">
        <v>52</v>
      </c>
      <c r="B51" s="164">
        <v>0.09</v>
      </c>
      <c r="C51" s="124">
        <f t="shared" ref="C51:C52" si="7">B51*$C$10</f>
        <v>4.2903000000000002</v>
      </c>
      <c r="D51" s="17">
        <f t="shared" si="6"/>
        <v>51.483600000000003</v>
      </c>
    </row>
    <row r="52" spans="1:4" ht="14.65" thickBot="1" x14ac:dyDescent="0.5">
      <c r="A52" s="121" t="s">
        <v>53</v>
      </c>
      <c r="B52" s="165">
        <v>0.3</v>
      </c>
      <c r="C52" s="127">
        <f t="shared" si="7"/>
        <v>14.301</v>
      </c>
      <c r="D52" s="128">
        <f t="shared" si="6"/>
        <v>171.61199999999999</v>
      </c>
    </row>
    <row r="53" spans="1:4" ht="14.65" thickBot="1" x14ac:dyDescent="0.5">
      <c r="A53" s="35" t="s">
        <v>54</v>
      </c>
      <c r="B53" s="129"/>
      <c r="C53" s="130">
        <f>SUM(C49:C52)</f>
        <v>1066.8545999999999</v>
      </c>
      <c r="D53" s="131">
        <f t="shared" si="6"/>
        <v>12802.2552</v>
      </c>
    </row>
    <row r="54" spans="1:4" x14ac:dyDescent="0.45">
      <c r="A54" s="73"/>
      <c r="B54" s="63"/>
      <c r="C54" s="162"/>
      <c r="D54" s="162"/>
    </row>
    <row r="55" spans="1:4" ht="14.65" thickBot="1" x14ac:dyDescent="0.5">
      <c r="A55" s="72" t="s">
        <v>126</v>
      </c>
      <c r="B55" s="72"/>
      <c r="C55" s="72"/>
      <c r="D55" s="72"/>
    </row>
    <row r="56" spans="1:4" ht="39.75" thickBot="1" x14ac:dyDescent="0.5">
      <c r="A56" s="118" t="s">
        <v>55</v>
      </c>
      <c r="B56" s="119" t="s">
        <v>58</v>
      </c>
      <c r="C56" s="119" t="s">
        <v>57</v>
      </c>
      <c r="D56" s="120" t="s">
        <v>56</v>
      </c>
    </row>
    <row r="57" spans="1:4" x14ac:dyDescent="0.45">
      <c r="A57" s="91" t="s">
        <v>50</v>
      </c>
      <c r="B57" s="163">
        <v>21</v>
      </c>
      <c r="C57" s="124">
        <f>B57*$C$10</f>
        <v>1001.07</v>
      </c>
      <c r="D57" s="125">
        <f>C57*12</f>
        <v>12012.84</v>
      </c>
    </row>
    <row r="58" spans="1:4" x14ac:dyDescent="0.45">
      <c r="A58" s="16" t="s">
        <v>51</v>
      </c>
      <c r="B58" s="164">
        <f>0.9*(1-10%)</f>
        <v>0.81</v>
      </c>
      <c r="C58" s="124">
        <f>B58*$C$10</f>
        <v>38.612700000000004</v>
      </c>
      <c r="D58" s="17">
        <f t="shared" ref="D58:D61" si="8">C58*12</f>
        <v>463.35240000000005</v>
      </c>
    </row>
    <row r="59" spans="1:4" x14ac:dyDescent="0.45">
      <c r="A59" s="16" t="s">
        <v>52</v>
      </c>
      <c r="B59" s="164">
        <v>0.09</v>
      </c>
      <c r="C59" s="124">
        <f t="shared" ref="C59:C60" si="9">B59*$C$10</f>
        <v>4.2903000000000002</v>
      </c>
      <c r="D59" s="17">
        <f t="shared" si="8"/>
        <v>51.483600000000003</v>
      </c>
    </row>
    <row r="60" spans="1:4" ht="14.65" thickBot="1" x14ac:dyDescent="0.5">
      <c r="A60" s="121" t="s">
        <v>53</v>
      </c>
      <c r="B60" s="165">
        <v>0.3</v>
      </c>
      <c r="C60" s="127">
        <f t="shared" si="9"/>
        <v>14.301</v>
      </c>
      <c r="D60" s="128">
        <f t="shared" si="8"/>
        <v>171.61199999999999</v>
      </c>
    </row>
    <row r="61" spans="1:4" ht="14.65" thickBot="1" x14ac:dyDescent="0.5">
      <c r="A61" s="35" t="s">
        <v>54</v>
      </c>
      <c r="B61" s="129"/>
      <c r="C61" s="130">
        <f>SUM(C57:C60)</f>
        <v>1058.2739999999999</v>
      </c>
      <c r="D61" s="131">
        <f t="shared" si="8"/>
        <v>12699.287999999999</v>
      </c>
    </row>
    <row r="62" spans="1:4" x14ac:dyDescent="0.45">
      <c r="A62" s="73"/>
      <c r="B62" s="63"/>
      <c r="C62" s="162"/>
      <c r="D62" s="162"/>
    </row>
    <row r="63" spans="1:4" ht="14.65" thickBot="1" x14ac:dyDescent="0.5">
      <c r="A63" s="72" t="s">
        <v>127</v>
      </c>
      <c r="B63" s="72"/>
      <c r="C63" s="72"/>
      <c r="D63" s="72"/>
    </row>
    <row r="64" spans="1:4" ht="39.75" thickBot="1" x14ac:dyDescent="0.5">
      <c r="A64" s="118" t="s">
        <v>55</v>
      </c>
      <c r="B64" s="119" t="s">
        <v>58</v>
      </c>
      <c r="C64" s="119" t="s">
        <v>57</v>
      </c>
      <c r="D64" s="120" t="s">
        <v>56</v>
      </c>
    </row>
    <row r="65" spans="1:4" x14ac:dyDescent="0.45">
      <c r="A65" s="91" t="s">
        <v>50</v>
      </c>
      <c r="B65" s="163">
        <v>21</v>
      </c>
      <c r="C65" s="124">
        <f>B65*$C$10</f>
        <v>1001.07</v>
      </c>
      <c r="D65" s="125">
        <f>C65*12</f>
        <v>12012.84</v>
      </c>
    </row>
    <row r="66" spans="1:4" x14ac:dyDescent="0.45">
      <c r="A66" s="16" t="s">
        <v>51</v>
      </c>
      <c r="B66" s="164">
        <f>0.9*(1+15%)</f>
        <v>1.0349999999999999</v>
      </c>
      <c r="C66" s="124">
        <f>B66*$C$10</f>
        <v>49.338449999999995</v>
      </c>
      <c r="D66" s="17">
        <f t="shared" ref="D66:D69" si="10">C66*12</f>
        <v>592.06139999999994</v>
      </c>
    </row>
    <row r="67" spans="1:4" x14ac:dyDescent="0.45">
      <c r="A67" s="16" t="s">
        <v>52</v>
      </c>
      <c r="B67" s="164">
        <v>0.09</v>
      </c>
      <c r="C67" s="124">
        <f t="shared" ref="C67:C68" si="11">B67*$C$10</f>
        <v>4.2903000000000002</v>
      </c>
      <c r="D67" s="17">
        <f t="shared" si="10"/>
        <v>51.483600000000003</v>
      </c>
    </row>
    <row r="68" spans="1:4" ht="14.65" thickBot="1" x14ac:dyDescent="0.5">
      <c r="A68" s="121" t="s">
        <v>53</v>
      </c>
      <c r="B68" s="165">
        <v>0.3</v>
      </c>
      <c r="C68" s="127">
        <f t="shared" si="11"/>
        <v>14.301</v>
      </c>
      <c r="D68" s="128">
        <f t="shared" si="10"/>
        <v>171.61199999999999</v>
      </c>
    </row>
    <row r="69" spans="1:4" ht="14.65" thickBot="1" x14ac:dyDescent="0.5">
      <c r="A69" s="35" t="s">
        <v>54</v>
      </c>
      <c r="B69" s="129"/>
      <c r="C69" s="130">
        <f>SUM(C65:C68)</f>
        <v>1068.9997499999999</v>
      </c>
      <c r="D69" s="131">
        <f t="shared" si="10"/>
        <v>12827.996999999999</v>
      </c>
    </row>
    <row r="70" spans="1:4" x14ac:dyDescent="0.45">
      <c r="A70" s="73"/>
      <c r="B70" s="63"/>
      <c r="C70" s="162"/>
      <c r="D70" s="162"/>
    </row>
    <row r="71" spans="1:4" ht="14.65" thickBot="1" x14ac:dyDescent="0.5">
      <c r="A71" s="72" t="s">
        <v>128</v>
      </c>
      <c r="B71" s="72"/>
      <c r="C71" s="72"/>
      <c r="D71" s="72"/>
    </row>
    <row r="72" spans="1:4" ht="39.75" thickBot="1" x14ac:dyDescent="0.5">
      <c r="A72" s="118" t="s">
        <v>55</v>
      </c>
      <c r="B72" s="119" t="s">
        <v>58</v>
      </c>
      <c r="C72" s="119" t="s">
        <v>57</v>
      </c>
      <c r="D72" s="120" t="s">
        <v>56</v>
      </c>
    </row>
    <row r="73" spans="1:4" x14ac:dyDescent="0.45">
      <c r="A73" s="91" t="s">
        <v>50</v>
      </c>
      <c r="B73" s="163">
        <v>21</v>
      </c>
      <c r="C73" s="124">
        <f>B73*$C$10</f>
        <v>1001.07</v>
      </c>
      <c r="D73" s="125">
        <f>C73*12</f>
        <v>12012.84</v>
      </c>
    </row>
    <row r="74" spans="1:4" x14ac:dyDescent="0.45">
      <c r="A74" s="16" t="s">
        <v>51</v>
      </c>
      <c r="B74" s="164">
        <f>0.9*(1-15%)</f>
        <v>0.76500000000000001</v>
      </c>
      <c r="C74" s="124">
        <f>B74*$C$10</f>
        <v>36.467550000000003</v>
      </c>
      <c r="D74" s="17">
        <f t="shared" ref="D74:D77" si="12">C74*12</f>
        <v>437.61060000000003</v>
      </c>
    </row>
    <row r="75" spans="1:4" x14ac:dyDescent="0.45">
      <c r="A75" s="16" t="s">
        <v>52</v>
      </c>
      <c r="B75" s="164">
        <v>0.09</v>
      </c>
      <c r="C75" s="124">
        <f t="shared" ref="C75:C76" si="13">B75*$C$10</f>
        <v>4.2903000000000002</v>
      </c>
      <c r="D75" s="17">
        <f t="shared" si="12"/>
        <v>51.483600000000003</v>
      </c>
    </row>
    <row r="76" spans="1:4" ht="14.65" thickBot="1" x14ac:dyDescent="0.5">
      <c r="A76" s="121" t="s">
        <v>53</v>
      </c>
      <c r="B76" s="165">
        <v>0.3</v>
      </c>
      <c r="C76" s="127">
        <f t="shared" si="13"/>
        <v>14.301</v>
      </c>
      <c r="D76" s="128">
        <f t="shared" si="12"/>
        <v>171.61199999999999</v>
      </c>
    </row>
    <row r="77" spans="1:4" ht="14.65" thickBot="1" x14ac:dyDescent="0.5">
      <c r="A77" s="35" t="s">
        <v>54</v>
      </c>
      <c r="B77" s="129"/>
      <c r="C77" s="130">
        <f>SUM(C73:C76)</f>
        <v>1056.1288499999998</v>
      </c>
      <c r="D77" s="131">
        <f t="shared" si="12"/>
        <v>12673.546199999997</v>
      </c>
    </row>
    <row r="78" spans="1:4" x14ac:dyDescent="0.45">
      <c r="A78" s="73"/>
      <c r="B78" s="63"/>
      <c r="C78" s="162"/>
      <c r="D78" s="162"/>
    </row>
    <row r="79" spans="1:4" ht="14.65" thickBot="1" x14ac:dyDescent="0.5">
      <c r="A79" s="72" t="s">
        <v>129</v>
      </c>
      <c r="B79" s="72"/>
      <c r="C79" s="72"/>
      <c r="D79" s="72"/>
    </row>
    <row r="80" spans="1:4" ht="39.75" thickBot="1" x14ac:dyDescent="0.5">
      <c r="A80" s="118" t="s">
        <v>55</v>
      </c>
      <c r="B80" s="119" t="s">
        <v>58</v>
      </c>
      <c r="C80" s="119" t="s">
        <v>57</v>
      </c>
      <c r="D80" s="120" t="s">
        <v>56</v>
      </c>
    </row>
    <row r="81" spans="1:11" x14ac:dyDescent="0.45">
      <c r="A81" s="91" t="s">
        <v>50</v>
      </c>
      <c r="B81" s="163">
        <v>21</v>
      </c>
      <c r="C81" s="124">
        <f>B81*$C$10</f>
        <v>1001.07</v>
      </c>
      <c r="D81" s="125">
        <f>C81*12</f>
        <v>12012.84</v>
      </c>
    </row>
    <row r="82" spans="1:11" x14ac:dyDescent="0.45">
      <c r="A82" s="16" t="s">
        <v>51</v>
      </c>
      <c r="B82" s="164">
        <f>0.9*(1+20%)</f>
        <v>1.08</v>
      </c>
      <c r="C82" s="124">
        <f>B82*$C$10</f>
        <v>51.483600000000003</v>
      </c>
      <c r="D82" s="17">
        <f t="shared" ref="D82:D85" si="14">C82*12</f>
        <v>617.80320000000006</v>
      </c>
    </row>
    <row r="83" spans="1:11" x14ac:dyDescent="0.45">
      <c r="A83" s="16" t="s">
        <v>52</v>
      </c>
      <c r="B83" s="164">
        <v>0.09</v>
      </c>
      <c r="C83" s="124">
        <f t="shared" ref="C83:C84" si="15">B83*$C$10</f>
        <v>4.2903000000000002</v>
      </c>
      <c r="D83" s="17">
        <f t="shared" si="14"/>
        <v>51.483600000000003</v>
      </c>
    </row>
    <row r="84" spans="1:11" ht="14.65" thickBot="1" x14ac:dyDescent="0.5">
      <c r="A84" s="121" t="s">
        <v>53</v>
      </c>
      <c r="B84" s="165">
        <v>0.3</v>
      </c>
      <c r="C84" s="127">
        <f t="shared" si="15"/>
        <v>14.301</v>
      </c>
      <c r="D84" s="128">
        <f t="shared" si="14"/>
        <v>171.61199999999999</v>
      </c>
    </row>
    <row r="85" spans="1:11" ht="14.65" thickBot="1" x14ac:dyDescent="0.5">
      <c r="A85" s="35" t="s">
        <v>54</v>
      </c>
      <c r="B85" s="129"/>
      <c r="C85" s="130">
        <f>SUM(C81:C84)</f>
        <v>1071.1448999999998</v>
      </c>
      <c r="D85" s="131">
        <f t="shared" si="14"/>
        <v>12853.738799999997</v>
      </c>
    </row>
    <row r="86" spans="1:11" x14ac:dyDescent="0.45">
      <c r="A86" s="73"/>
      <c r="B86" s="63"/>
      <c r="C86" s="162"/>
      <c r="D86" s="162"/>
    </row>
    <row r="87" spans="1:11" ht="14.65" thickBot="1" x14ac:dyDescent="0.5">
      <c r="A87" s="72" t="s">
        <v>130</v>
      </c>
      <c r="B87" s="72"/>
      <c r="C87" s="72"/>
      <c r="D87" s="72"/>
    </row>
    <row r="88" spans="1:11" ht="39.75" thickBot="1" x14ac:dyDescent="0.5">
      <c r="A88" s="118" t="s">
        <v>55</v>
      </c>
      <c r="B88" s="119" t="s">
        <v>58</v>
      </c>
      <c r="C88" s="119" t="s">
        <v>57</v>
      </c>
      <c r="D88" s="120" t="s">
        <v>56</v>
      </c>
    </row>
    <row r="89" spans="1:11" x14ac:dyDescent="0.45">
      <c r="A89" s="91" t="s">
        <v>50</v>
      </c>
      <c r="B89" s="163">
        <v>21</v>
      </c>
      <c r="C89" s="124">
        <f>B89*$C$10</f>
        <v>1001.07</v>
      </c>
      <c r="D89" s="125">
        <f>C89*12</f>
        <v>12012.84</v>
      </c>
    </row>
    <row r="90" spans="1:11" x14ac:dyDescent="0.45">
      <c r="A90" s="16" t="s">
        <v>51</v>
      </c>
      <c r="B90" s="164">
        <f>0.9*(1-20%)</f>
        <v>0.72000000000000008</v>
      </c>
      <c r="C90" s="124">
        <f>B90*$C$10</f>
        <v>34.322400000000002</v>
      </c>
      <c r="D90" s="17">
        <f t="shared" ref="D90:D93" si="16">C90*12</f>
        <v>411.86880000000002</v>
      </c>
    </row>
    <row r="91" spans="1:11" x14ac:dyDescent="0.45">
      <c r="A91" s="16" t="s">
        <v>52</v>
      </c>
      <c r="B91" s="164">
        <v>0.09</v>
      </c>
      <c r="C91" s="124">
        <f t="shared" ref="C91:C92" si="17">B91*$C$10</f>
        <v>4.2903000000000002</v>
      </c>
      <c r="D91" s="17">
        <f t="shared" si="16"/>
        <v>51.483600000000003</v>
      </c>
    </row>
    <row r="92" spans="1:11" ht="14.65" thickBot="1" x14ac:dyDescent="0.5">
      <c r="A92" s="121" t="s">
        <v>53</v>
      </c>
      <c r="B92" s="165">
        <v>0.3</v>
      </c>
      <c r="C92" s="127">
        <f t="shared" si="17"/>
        <v>14.301</v>
      </c>
      <c r="D92" s="128">
        <f t="shared" si="16"/>
        <v>171.61199999999999</v>
      </c>
    </row>
    <row r="93" spans="1:11" ht="14.65" thickBot="1" x14ac:dyDescent="0.5">
      <c r="A93" s="35" t="s">
        <v>54</v>
      </c>
      <c r="B93" s="129"/>
      <c r="C93" s="130">
        <f>SUM(C89:C92)</f>
        <v>1053.9836999999998</v>
      </c>
      <c r="D93" s="131">
        <f t="shared" si="16"/>
        <v>12647.804399999997</v>
      </c>
    </row>
    <row r="94" spans="1:11" x14ac:dyDescent="0.45">
      <c r="A94" s="73"/>
      <c r="B94" s="63"/>
      <c r="C94" s="162"/>
      <c r="D94" s="162"/>
    </row>
    <row r="95" spans="1:11" x14ac:dyDescent="0.45">
      <c r="A95" s="2"/>
      <c r="B95" s="2"/>
      <c r="C95" s="2"/>
      <c r="D95" s="2"/>
      <c r="E95" s="2"/>
      <c r="F95" s="2"/>
      <c r="G95" s="2"/>
      <c r="H95" s="2"/>
      <c r="I95" s="64" t="s">
        <v>111</v>
      </c>
      <c r="J95" s="2"/>
      <c r="K95" s="2"/>
    </row>
    <row r="96" spans="1:11" ht="14.65" thickBot="1" x14ac:dyDescent="0.5">
      <c r="A96" s="169" t="s">
        <v>131</v>
      </c>
      <c r="B96" s="169"/>
      <c r="C96" s="169"/>
      <c r="D96" s="169"/>
      <c r="E96" s="169"/>
      <c r="F96" s="169"/>
      <c r="G96" s="169"/>
      <c r="H96" s="169"/>
      <c r="I96" s="169"/>
      <c r="J96" s="169"/>
    </row>
    <row r="97" spans="1:11" ht="14.65" thickBot="1" x14ac:dyDescent="0.5">
      <c r="A97" s="145" t="s">
        <v>17</v>
      </c>
      <c r="B97" s="146"/>
      <c r="C97" s="147" t="s">
        <v>33</v>
      </c>
      <c r="D97" s="147" t="s">
        <v>34</v>
      </c>
      <c r="E97" s="147" t="s">
        <v>35</v>
      </c>
      <c r="F97" s="147" t="s">
        <v>36</v>
      </c>
      <c r="G97" s="147" t="s">
        <v>37</v>
      </c>
      <c r="H97" s="147" t="s">
        <v>38</v>
      </c>
      <c r="I97" s="147" t="s">
        <v>39</v>
      </c>
      <c r="J97" s="148"/>
      <c r="K97" s="3"/>
    </row>
    <row r="98" spans="1:11" x14ac:dyDescent="0.45">
      <c r="A98" s="154" t="s">
        <v>10</v>
      </c>
      <c r="B98" s="155"/>
      <c r="C98" s="155"/>
      <c r="D98" s="155"/>
      <c r="E98" s="155"/>
      <c r="F98" s="155"/>
      <c r="G98" s="155"/>
      <c r="H98" s="155"/>
      <c r="I98" s="155"/>
      <c r="J98" s="156"/>
      <c r="K98" s="3"/>
    </row>
    <row r="99" spans="1:11" x14ac:dyDescent="0.45">
      <c r="A99" s="16" t="s">
        <v>8</v>
      </c>
      <c r="B99" s="11"/>
      <c r="C99" s="11">
        <f>$C$10*12*$C$9</f>
        <v>18677.106</v>
      </c>
      <c r="D99" s="11">
        <f t="shared" ref="D99:I99" si="18">$C$10*12*$C$9</f>
        <v>18677.106</v>
      </c>
      <c r="E99" s="11">
        <f t="shared" si="18"/>
        <v>18677.106</v>
      </c>
      <c r="F99" s="11">
        <f t="shared" si="18"/>
        <v>18677.106</v>
      </c>
      <c r="G99" s="11">
        <f t="shared" si="18"/>
        <v>18677.106</v>
      </c>
      <c r="H99" s="11">
        <f t="shared" si="18"/>
        <v>18677.106</v>
      </c>
      <c r="I99" s="11">
        <f t="shared" si="18"/>
        <v>18677.106</v>
      </c>
      <c r="J99" s="17"/>
    </row>
    <row r="100" spans="1:11" x14ac:dyDescent="0.45">
      <c r="A100" s="16" t="s">
        <v>44</v>
      </c>
      <c r="B100" s="11"/>
      <c r="C100" s="11">
        <f>C99/6</f>
        <v>3112.8510000000001</v>
      </c>
      <c r="D100" s="11">
        <f t="shared" ref="D100:I100" si="19">D99/6</f>
        <v>3112.8510000000001</v>
      </c>
      <c r="E100" s="11">
        <f t="shared" si="19"/>
        <v>3112.8510000000001</v>
      </c>
      <c r="F100" s="11">
        <f t="shared" si="19"/>
        <v>3112.8510000000001</v>
      </c>
      <c r="G100" s="11">
        <f t="shared" si="19"/>
        <v>3112.8510000000001</v>
      </c>
      <c r="H100" s="11">
        <f t="shared" si="19"/>
        <v>3112.8510000000001</v>
      </c>
      <c r="I100" s="11">
        <f t="shared" si="19"/>
        <v>3112.8510000000001</v>
      </c>
      <c r="J100" s="17"/>
    </row>
    <row r="101" spans="1:11" x14ac:dyDescent="0.45">
      <c r="A101" s="15" t="s">
        <v>9</v>
      </c>
      <c r="B101" s="13"/>
      <c r="C101" s="13">
        <f>C99-C100</f>
        <v>15564.254999999999</v>
      </c>
      <c r="D101" s="13">
        <f t="shared" ref="D101:I101" si="20">D99-D100</f>
        <v>15564.254999999999</v>
      </c>
      <c r="E101" s="13">
        <f t="shared" si="20"/>
        <v>15564.254999999999</v>
      </c>
      <c r="F101" s="13">
        <f t="shared" si="20"/>
        <v>15564.254999999999</v>
      </c>
      <c r="G101" s="13">
        <f t="shared" si="20"/>
        <v>15564.254999999999</v>
      </c>
      <c r="H101" s="13">
        <f t="shared" si="20"/>
        <v>15564.254999999999</v>
      </c>
      <c r="I101" s="13">
        <f t="shared" si="20"/>
        <v>15564.254999999999</v>
      </c>
      <c r="J101" s="17"/>
    </row>
    <row r="102" spans="1:11" x14ac:dyDescent="0.45">
      <c r="A102" s="15" t="s">
        <v>104</v>
      </c>
      <c r="B102" s="11"/>
      <c r="C102" s="11"/>
      <c r="D102" s="11"/>
      <c r="E102" s="11"/>
      <c r="F102" s="11"/>
      <c r="G102" s="11"/>
      <c r="H102" s="11"/>
      <c r="I102" s="11"/>
      <c r="J102" s="17"/>
    </row>
    <row r="103" spans="1:11" x14ac:dyDescent="0.45">
      <c r="A103" s="16" t="s">
        <v>12</v>
      </c>
      <c r="B103" s="11"/>
      <c r="C103" s="11">
        <f>$D$29</f>
        <v>12750.771599999996</v>
      </c>
      <c r="D103" s="11">
        <f t="shared" ref="D103:I103" si="21">$D$29</f>
        <v>12750.771599999996</v>
      </c>
      <c r="E103" s="11">
        <f t="shared" si="21"/>
        <v>12750.771599999996</v>
      </c>
      <c r="F103" s="11">
        <f t="shared" si="21"/>
        <v>12750.771599999996</v>
      </c>
      <c r="G103" s="11">
        <f t="shared" si="21"/>
        <v>12750.771599999996</v>
      </c>
      <c r="H103" s="11">
        <f t="shared" si="21"/>
        <v>12750.771599999996</v>
      </c>
      <c r="I103" s="11">
        <f t="shared" si="21"/>
        <v>12750.771599999996</v>
      </c>
      <c r="J103" s="17"/>
    </row>
    <row r="104" spans="1:11" x14ac:dyDescent="0.45">
      <c r="A104" s="16" t="s">
        <v>44</v>
      </c>
      <c r="B104" s="11"/>
      <c r="C104" s="11">
        <f>C103/6</f>
        <v>2125.1285999999996</v>
      </c>
      <c r="D104" s="11">
        <f t="shared" ref="D104:I104" si="22">D103/6</f>
        <v>2125.1285999999996</v>
      </c>
      <c r="E104" s="11">
        <f t="shared" si="22"/>
        <v>2125.1285999999996</v>
      </c>
      <c r="F104" s="11">
        <f t="shared" si="22"/>
        <v>2125.1285999999996</v>
      </c>
      <c r="G104" s="11">
        <f t="shared" si="22"/>
        <v>2125.1285999999996</v>
      </c>
      <c r="H104" s="11">
        <f t="shared" si="22"/>
        <v>2125.1285999999996</v>
      </c>
      <c r="I104" s="11">
        <f t="shared" si="22"/>
        <v>2125.1285999999996</v>
      </c>
      <c r="J104" s="17"/>
    </row>
    <row r="105" spans="1:11" x14ac:dyDescent="0.45">
      <c r="A105" s="15" t="s">
        <v>19</v>
      </c>
      <c r="B105" s="13"/>
      <c r="C105" s="13">
        <f t="shared" ref="C105:I105" si="23">C103-C104</f>
        <v>10625.642999999996</v>
      </c>
      <c r="D105" s="13">
        <f t="shared" si="23"/>
        <v>10625.642999999996</v>
      </c>
      <c r="E105" s="13">
        <f t="shared" si="23"/>
        <v>10625.642999999996</v>
      </c>
      <c r="F105" s="13">
        <f t="shared" si="23"/>
        <v>10625.642999999996</v>
      </c>
      <c r="G105" s="13">
        <f t="shared" si="23"/>
        <v>10625.642999999996</v>
      </c>
      <c r="H105" s="13">
        <f t="shared" si="23"/>
        <v>10625.642999999996</v>
      </c>
      <c r="I105" s="13">
        <f t="shared" si="23"/>
        <v>10625.642999999996</v>
      </c>
      <c r="J105" s="17"/>
    </row>
    <row r="106" spans="1:11" x14ac:dyDescent="0.45">
      <c r="A106" s="16" t="s">
        <v>102</v>
      </c>
      <c r="B106" s="11"/>
      <c r="C106" s="11">
        <f>$B$19</f>
        <v>1327.2</v>
      </c>
      <c r="D106" s="11">
        <f t="shared" ref="D106:I106" si="24">$B$19</f>
        <v>1327.2</v>
      </c>
      <c r="E106" s="11">
        <f t="shared" si="24"/>
        <v>1327.2</v>
      </c>
      <c r="F106" s="11">
        <f t="shared" si="24"/>
        <v>1327.2</v>
      </c>
      <c r="G106" s="11">
        <f t="shared" si="24"/>
        <v>1327.2</v>
      </c>
      <c r="H106" s="11">
        <f t="shared" si="24"/>
        <v>1327.2</v>
      </c>
      <c r="I106" s="11">
        <f t="shared" si="24"/>
        <v>1327.2</v>
      </c>
      <c r="J106" s="17"/>
    </row>
    <row r="107" spans="1:11" x14ac:dyDescent="0.45">
      <c r="A107" s="15" t="s">
        <v>105</v>
      </c>
      <c r="B107" s="12"/>
      <c r="C107" s="12">
        <f>C105+C106</f>
        <v>11952.842999999997</v>
      </c>
      <c r="D107" s="12">
        <f t="shared" ref="D107:I107" si="25">D105+D106</f>
        <v>11952.842999999997</v>
      </c>
      <c r="E107" s="12">
        <f t="shared" si="25"/>
        <v>11952.842999999997</v>
      </c>
      <c r="F107" s="12">
        <f t="shared" si="25"/>
        <v>11952.842999999997</v>
      </c>
      <c r="G107" s="12">
        <f t="shared" si="25"/>
        <v>11952.842999999997</v>
      </c>
      <c r="H107" s="12">
        <f t="shared" si="25"/>
        <v>11952.842999999997</v>
      </c>
      <c r="I107" s="12">
        <f t="shared" si="25"/>
        <v>11952.842999999997</v>
      </c>
      <c r="J107" s="17"/>
    </row>
    <row r="108" spans="1:11" ht="13.9" customHeight="1" x14ac:dyDescent="0.45">
      <c r="A108" s="134" t="s">
        <v>101</v>
      </c>
      <c r="B108" s="135"/>
      <c r="C108" s="135">
        <f>C101-C107</f>
        <v>3611.4120000000021</v>
      </c>
      <c r="D108" s="135">
        <f t="shared" ref="D108:I108" si="26">D101-D107</f>
        <v>3611.4120000000021</v>
      </c>
      <c r="E108" s="135">
        <f t="shared" si="26"/>
        <v>3611.4120000000021</v>
      </c>
      <c r="F108" s="135">
        <f t="shared" si="26"/>
        <v>3611.4120000000021</v>
      </c>
      <c r="G108" s="135">
        <f t="shared" si="26"/>
        <v>3611.4120000000021</v>
      </c>
      <c r="H108" s="135">
        <f t="shared" si="26"/>
        <v>3611.4120000000021</v>
      </c>
      <c r="I108" s="135">
        <f t="shared" si="26"/>
        <v>3611.4120000000021</v>
      </c>
      <c r="J108" s="17"/>
    </row>
    <row r="109" spans="1:11" ht="13.9" customHeight="1" x14ac:dyDescent="0.45">
      <c r="A109" s="15" t="s">
        <v>24</v>
      </c>
      <c r="B109" s="135"/>
      <c r="C109" s="135"/>
      <c r="D109" s="135"/>
      <c r="E109" s="135"/>
      <c r="F109" s="135"/>
      <c r="G109" s="135"/>
      <c r="H109" s="135"/>
      <c r="I109" s="135"/>
      <c r="J109" s="17"/>
    </row>
    <row r="110" spans="1:11" x14ac:dyDescent="0.45">
      <c r="A110" s="16" t="s">
        <v>103</v>
      </c>
      <c r="B110" s="11"/>
      <c r="C110" s="11">
        <f>$B$18</f>
        <v>96</v>
      </c>
      <c r="D110" s="11">
        <f t="shared" ref="D110:I110" si="27">$B$18</f>
        <v>96</v>
      </c>
      <c r="E110" s="11">
        <f t="shared" si="27"/>
        <v>96</v>
      </c>
      <c r="F110" s="11">
        <f t="shared" si="27"/>
        <v>96</v>
      </c>
      <c r="G110" s="11">
        <f t="shared" si="27"/>
        <v>96</v>
      </c>
      <c r="H110" s="11">
        <f t="shared" si="27"/>
        <v>96</v>
      </c>
      <c r="I110" s="11">
        <f t="shared" si="27"/>
        <v>96</v>
      </c>
      <c r="J110" s="17"/>
    </row>
    <row r="111" spans="1:11" x14ac:dyDescent="0.45">
      <c r="A111" s="15" t="s">
        <v>107</v>
      </c>
      <c r="B111" s="5"/>
      <c r="C111" s="11"/>
      <c r="D111" s="11"/>
      <c r="E111" s="11"/>
      <c r="F111" s="11"/>
      <c r="G111" s="11"/>
      <c r="H111" s="11"/>
      <c r="I111" s="11"/>
      <c r="J111" s="149"/>
    </row>
    <row r="112" spans="1:11" x14ac:dyDescent="0.45">
      <c r="A112" s="16" t="s">
        <v>108</v>
      </c>
      <c r="B112" s="5"/>
      <c r="C112" s="11">
        <f>$B$17</f>
        <v>432</v>
      </c>
      <c r="D112" s="11">
        <f t="shared" ref="D112:I112" si="28">$B$17</f>
        <v>432</v>
      </c>
      <c r="E112" s="11">
        <f t="shared" si="28"/>
        <v>432</v>
      </c>
      <c r="F112" s="11">
        <f t="shared" si="28"/>
        <v>432</v>
      </c>
      <c r="G112" s="11">
        <f t="shared" si="28"/>
        <v>432</v>
      </c>
      <c r="H112" s="11">
        <f t="shared" si="28"/>
        <v>432</v>
      </c>
      <c r="I112" s="11">
        <f t="shared" si="28"/>
        <v>432</v>
      </c>
      <c r="J112" s="149"/>
    </row>
    <row r="113" spans="1:11" x14ac:dyDescent="0.45">
      <c r="A113" s="16" t="s">
        <v>20</v>
      </c>
      <c r="B113" s="11"/>
      <c r="C113" s="11">
        <v>500.3</v>
      </c>
      <c r="D113" s="11">
        <v>500.3</v>
      </c>
      <c r="E113" s="11">
        <v>500.3</v>
      </c>
      <c r="F113" s="11">
        <v>500.3</v>
      </c>
      <c r="G113" s="11">
        <v>500.3</v>
      </c>
      <c r="H113" s="11">
        <v>500.3</v>
      </c>
      <c r="I113" s="11">
        <v>500.3</v>
      </c>
      <c r="J113" s="17"/>
    </row>
    <row r="114" spans="1:11" x14ac:dyDescent="0.45">
      <c r="A114" s="16" t="s">
        <v>15</v>
      </c>
      <c r="B114" s="11"/>
      <c r="C114" s="11">
        <f>22%*(C106+C110+C112)</f>
        <v>408.14400000000001</v>
      </c>
      <c r="D114" s="11">
        <f t="shared" ref="D114:I114" si="29">22%*(D106+D110+D112)</f>
        <v>408.14400000000001</v>
      </c>
      <c r="E114" s="11">
        <f t="shared" si="29"/>
        <v>408.14400000000001</v>
      </c>
      <c r="F114" s="11">
        <f t="shared" si="29"/>
        <v>408.14400000000001</v>
      </c>
      <c r="G114" s="11">
        <f t="shared" si="29"/>
        <v>408.14400000000001</v>
      </c>
      <c r="H114" s="11">
        <f t="shared" si="29"/>
        <v>408.14400000000001</v>
      </c>
      <c r="I114" s="11">
        <f t="shared" si="29"/>
        <v>408.14400000000001</v>
      </c>
      <c r="J114" s="17"/>
    </row>
    <row r="115" spans="1:11" x14ac:dyDescent="0.45">
      <c r="A115" s="15" t="s">
        <v>109</v>
      </c>
      <c r="B115" s="12"/>
      <c r="C115" s="13">
        <f>SUM(C112:C114)</f>
        <v>1340.444</v>
      </c>
      <c r="D115" s="13">
        <f t="shared" ref="D115:I115" si="30">SUM(D112:D114)</f>
        <v>1340.444</v>
      </c>
      <c r="E115" s="13">
        <f t="shared" si="30"/>
        <v>1340.444</v>
      </c>
      <c r="F115" s="13">
        <f t="shared" si="30"/>
        <v>1340.444</v>
      </c>
      <c r="G115" s="13">
        <f t="shared" si="30"/>
        <v>1340.444</v>
      </c>
      <c r="H115" s="13">
        <f t="shared" si="30"/>
        <v>1340.444</v>
      </c>
      <c r="I115" s="13">
        <f t="shared" si="30"/>
        <v>1340.444</v>
      </c>
      <c r="J115" s="28"/>
    </row>
    <row r="116" spans="1:11" x14ac:dyDescent="0.45">
      <c r="A116" s="15" t="s">
        <v>100</v>
      </c>
      <c r="B116" s="59"/>
      <c r="C116" s="13">
        <f>C110+C115</f>
        <v>1436.444</v>
      </c>
      <c r="D116" s="13">
        <f t="shared" ref="D116:I116" si="31">D110+D115</f>
        <v>1436.444</v>
      </c>
      <c r="E116" s="13">
        <f t="shared" si="31"/>
        <v>1436.444</v>
      </c>
      <c r="F116" s="13">
        <f t="shared" si="31"/>
        <v>1436.444</v>
      </c>
      <c r="G116" s="13">
        <f t="shared" si="31"/>
        <v>1436.444</v>
      </c>
      <c r="H116" s="13">
        <f t="shared" si="31"/>
        <v>1436.444</v>
      </c>
      <c r="I116" s="13">
        <f t="shared" si="31"/>
        <v>1436.444</v>
      </c>
      <c r="J116" s="149"/>
    </row>
    <row r="117" spans="1:11" x14ac:dyDescent="0.45">
      <c r="A117" s="134" t="s">
        <v>106</v>
      </c>
      <c r="B117" s="139"/>
      <c r="C117" s="135">
        <f>C108-C116</f>
        <v>2174.9680000000021</v>
      </c>
      <c r="D117" s="135">
        <f t="shared" ref="D117:I117" si="32">D108-D116</f>
        <v>2174.9680000000021</v>
      </c>
      <c r="E117" s="135">
        <f t="shared" si="32"/>
        <v>2174.9680000000021</v>
      </c>
      <c r="F117" s="135">
        <f t="shared" si="32"/>
        <v>2174.9680000000021</v>
      </c>
      <c r="G117" s="135">
        <f t="shared" si="32"/>
        <v>2174.9680000000021</v>
      </c>
      <c r="H117" s="135">
        <f t="shared" si="32"/>
        <v>2174.9680000000021</v>
      </c>
      <c r="I117" s="135">
        <f t="shared" si="32"/>
        <v>2174.9680000000021</v>
      </c>
      <c r="J117" s="149"/>
    </row>
    <row r="118" spans="1:11" x14ac:dyDescent="0.45">
      <c r="A118" s="16" t="s">
        <v>14</v>
      </c>
      <c r="B118" s="11"/>
      <c r="C118" s="11">
        <f>18%*C117</f>
        <v>391.49424000000039</v>
      </c>
      <c r="D118" s="11">
        <f t="shared" ref="D118:I118" si="33">18%*D117</f>
        <v>391.49424000000039</v>
      </c>
      <c r="E118" s="11">
        <f t="shared" si="33"/>
        <v>391.49424000000039</v>
      </c>
      <c r="F118" s="11">
        <f t="shared" si="33"/>
        <v>391.49424000000039</v>
      </c>
      <c r="G118" s="11">
        <f t="shared" si="33"/>
        <v>391.49424000000039</v>
      </c>
      <c r="H118" s="11">
        <f t="shared" si="33"/>
        <v>391.49424000000039</v>
      </c>
      <c r="I118" s="11">
        <f t="shared" si="33"/>
        <v>391.49424000000039</v>
      </c>
      <c r="J118" s="17"/>
    </row>
    <row r="119" spans="1:11" x14ac:dyDescent="0.45">
      <c r="A119" s="24" t="s">
        <v>21</v>
      </c>
      <c r="B119" s="25"/>
      <c r="C119" s="25">
        <f>C117-C118</f>
        <v>1783.4737600000017</v>
      </c>
      <c r="D119" s="25">
        <f t="shared" ref="D119:I119" si="34">D117-D118</f>
        <v>1783.4737600000017</v>
      </c>
      <c r="E119" s="25">
        <f t="shared" si="34"/>
        <v>1783.4737600000017</v>
      </c>
      <c r="F119" s="25">
        <f t="shared" si="34"/>
        <v>1783.4737600000017</v>
      </c>
      <c r="G119" s="25">
        <f t="shared" si="34"/>
        <v>1783.4737600000017</v>
      </c>
      <c r="H119" s="25">
        <f t="shared" si="34"/>
        <v>1783.4737600000017</v>
      </c>
      <c r="I119" s="25">
        <f t="shared" si="34"/>
        <v>1783.4737600000017</v>
      </c>
      <c r="J119" s="17"/>
    </row>
    <row r="120" spans="1:11" x14ac:dyDescent="0.45">
      <c r="A120" s="16" t="s">
        <v>18</v>
      </c>
      <c r="B120" s="5"/>
      <c r="C120" s="11">
        <f>25%*C119</f>
        <v>445.86844000000042</v>
      </c>
      <c r="D120" s="11">
        <f t="shared" ref="D120:I120" si="35">25%*D119</f>
        <v>445.86844000000042</v>
      </c>
      <c r="E120" s="11">
        <f t="shared" si="35"/>
        <v>445.86844000000042</v>
      </c>
      <c r="F120" s="11">
        <f t="shared" si="35"/>
        <v>445.86844000000042</v>
      </c>
      <c r="G120" s="11">
        <f t="shared" si="35"/>
        <v>445.86844000000042</v>
      </c>
      <c r="H120" s="11">
        <f t="shared" si="35"/>
        <v>445.86844000000042</v>
      </c>
      <c r="I120" s="11">
        <f t="shared" si="35"/>
        <v>445.86844000000042</v>
      </c>
      <c r="J120" s="17"/>
    </row>
    <row r="121" spans="1:11" x14ac:dyDescent="0.45">
      <c r="A121" s="41" t="s">
        <v>25</v>
      </c>
      <c r="B121" s="59"/>
      <c r="C121" s="144">
        <f>C119-C120+C113</f>
        <v>1837.9053200000012</v>
      </c>
      <c r="D121" s="144">
        <f t="shared" ref="D121:I121" si="36">D119-D120+D113</f>
        <v>1837.9053200000012</v>
      </c>
      <c r="E121" s="144">
        <f t="shared" si="36"/>
        <v>1837.9053200000012</v>
      </c>
      <c r="F121" s="144">
        <f t="shared" si="36"/>
        <v>1837.9053200000012</v>
      </c>
      <c r="G121" s="144">
        <f t="shared" si="36"/>
        <v>1837.9053200000012</v>
      </c>
      <c r="H121" s="144">
        <f t="shared" si="36"/>
        <v>1837.9053200000012</v>
      </c>
      <c r="I121" s="144">
        <f t="shared" si="36"/>
        <v>1837.9053200000012</v>
      </c>
      <c r="J121" s="152"/>
    </row>
    <row r="122" spans="1:11" x14ac:dyDescent="0.45">
      <c r="A122" s="26" t="s">
        <v>28</v>
      </c>
      <c r="B122" s="5"/>
      <c r="C122" s="8">
        <v>0.90900000000000003</v>
      </c>
      <c r="D122" s="8">
        <v>0.82599999999999996</v>
      </c>
      <c r="E122" s="8">
        <v>0.751</v>
      </c>
      <c r="F122" s="8">
        <v>0.68300000000000005</v>
      </c>
      <c r="G122" s="8">
        <v>0.621</v>
      </c>
      <c r="H122" s="8">
        <v>0.56399999999999995</v>
      </c>
      <c r="I122" s="8">
        <v>0.51300000000000001</v>
      </c>
      <c r="J122" s="27"/>
    </row>
    <row r="123" spans="1:11" x14ac:dyDescent="0.45">
      <c r="A123" s="24" t="s">
        <v>29</v>
      </c>
      <c r="B123" s="55"/>
      <c r="C123" s="56">
        <f>C121*C122</f>
        <v>1670.6559358800012</v>
      </c>
      <c r="D123" s="56">
        <f t="shared" ref="D123:I123" si="37">D121*D122</f>
        <v>1518.1097943200009</v>
      </c>
      <c r="E123" s="56">
        <f t="shared" si="37"/>
        <v>1380.2668953200009</v>
      </c>
      <c r="F123" s="56">
        <f t="shared" si="37"/>
        <v>1255.2893335600008</v>
      </c>
      <c r="G123" s="56">
        <f t="shared" si="37"/>
        <v>1141.3392037200008</v>
      </c>
      <c r="H123" s="56">
        <f t="shared" si="37"/>
        <v>1036.5786004800007</v>
      </c>
      <c r="I123" s="56">
        <f t="shared" si="37"/>
        <v>942.84542916000066</v>
      </c>
      <c r="J123" s="153"/>
      <c r="K123" s="4"/>
    </row>
    <row r="124" spans="1:11" x14ac:dyDescent="0.45">
      <c r="A124" s="16" t="s">
        <v>30</v>
      </c>
      <c r="B124" s="12">
        <v>-6500</v>
      </c>
      <c r="C124" s="9"/>
      <c r="D124" s="9"/>
      <c r="E124" s="9"/>
      <c r="F124" s="9"/>
      <c r="G124" s="9"/>
      <c r="H124" s="9"/>
      <c r="I124" s="9"/>
      <c r="J124" s="28"/>
      <c r="K124" s="4"/>
    </row>
    <row r="125" spans="1:11" ht="14.65" thickBot="1" x14ac:dyDescent="0.5">
      <c r="A125" s="29" t="s">
        <v>31</v>
      </c>
      <c r="B125" s="30"/>
      <c r="C125" s="30">
        <f>B124+C123</f>
        <v>-4829.3440641199986</v>
      </c>
      <c r="D125" s="30">
        <f>C125+D123</f>
        <v>-3311.2342697999975</v>
      </c>
      <c r="E125" s="30">
        <f t="shared" ref="E125:I125" si="38">D125+E123</f>
        <v>-1930.9673744799966</v>
      </c>
      <c r="F125" s="30">
        <f t="shared" si="38"/>
        <v>-675.67804091999574</v>
      </c>
      <c r="G125" s="30">
        <f t="shared" si="38"/>
        <v>465.66116280000506</v>
      </c>
      <c r="H125" s="30">
        <f t="shared" si="38"/>
        <v>1502.2397632800057</v>
      </c>
      <c r="I125" s="161">
        <f t="shared" si="38"/>
        <v>2445.0851924400063</v>
      </c>
      <c r="J125" s="31"/>
      <c r="K125" s="2"/>
    </row>
    <row r="127" spans="1:11" ht="14.65" thickBot="1" x14ac:dyDescent="0.5">
      <c r="A127" s="169" t="s">
        <v>132</v>
      </c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1" ht="14.65" thickBot="1" x14ac:dyDescent="0.5">
      <c r="A128" s="145" t="s">
        <v>17</v>
      </c>
      <c r="B128" s="146"/>
      <c r="C128" s="147" t="s">
        <v>33</v>
      </c>
      <c r="D128" s="147" t="s">
        <v>34</v>
      </c>
      <c r="E128" s="147" t="s">
        <v>35</v>
      </c>
      <c r="F128" s="147" t="s">
        <v>36</v>
      </c>
      <c r="G128" s="147" t="s">
        <v>37</v>
      </c>
      <c r="H128" s="147" t="s">
        <v>38</v>
      </c>
      <c r="I128" s="147" t="s">
        <v>39</v>
      </c>
      <c r="J128" s="148"/>
    </row>
    <row r="129" spans="1:10" x14ac:dyDescent="0.45">
      <c r="A129" s="154" t="s">
        <v>10</v>
      </c>
      <c r="B129" s="155"/>
      <c r="C129" s="155"/>
      <c r="D129" s="155"/>
      <c r="E129" s="155"/>
      <c r="F129" s="155"/>
      <c r="G129" s="155"/>
      <c r="H129" s="155"/>
      <c r="I129" s="155"/>
      <c r="J129" s="156"/>
    </row>
    <row r="130" spans="1:10" x14ac:dyDescent="0.45">
      <c r="A130" s="16" t="s">
        <v>8</v>
      </c>
      <c r="B130" s="11"/>
      <c r="C130" s="11">
        <f>$C$10*12*$C$9</f>
        <v>18677.106</v>
      </c>
      <c r="D130" s="11">
        <f t="shared" ref="D130:I130" si="39">$C$10*12*$C$9</f>
        <v>18677.106</v>
      </c>
      <c r="E130" s="11">
        <f t="shared" si="39"/>
        <v>18677.106</v>
      </c>
      <c r="F130" s="11">
        <f t="shared" si="39"/>
        <v>18677.106</v>
      </c>
      <c r="G130" s="11">
        <f t="shared" si="39"/>
        <v>18677.106</v>
      </c>
      <c r="H130" s="11">
        <f t="shared" si="39"/>
        <v>18677.106</v>
      </c>
      <c r="I130" s="11">
        <f t="shared" si="39"/>
        <v>18677.106</v>
      </c>
      <c r="J130" s="17"/>
    </row>
    <row r="131" spans="1:10" x14ac:dyDescent="0.45">
      <c r="A131" s="16" t="s">
        <v>44</v>
      </c>
      <c r="B131" s="11"/>
      <c r="C131" s="11">
        <f>C130/6</f>
        <v>3112.8510000000001</v>
      </c>
      <c r="D131" s="11">
        <f t="shared" ref="D131:I131" si="40">D130/6</f>
        <v>3112.8510000000001</v>
      </c>
      <c r="E131" s="11">
        <f t="shared" si="40"/>
        <v>3112.8510000000001</v>
      </c>
      <c r="F131" s="11">
        <f t="shared" si="40"/>
        <v>3112.8510000000001</v>
      </c>
      <c r="G131" s="11">
        <f t="shared" si="40"/>
        <v>3112.8510000000001</v>
      </c>
      <c r="H131" s="11">
        <f t="shared" si="40"/>
        <v>3112.8510000000001</v>
      </c>
      <c r="I131" s="11">
        <f t="shared" si="40"/>
        <v>3112.8510000000001</v>
      </c>
      <c r="J131" s="17"/>
    </row>
    <row r="132" spans="1:10" x14ac:dyDescent="0.45">
      <c r="A132" s="15" t="s">
        <v>9</v>
      </c>
      <c r="B132" s="13"/>
      <c r="C132" s="13">
        <f>C130-C131</f>
        <v>15564.254999999999</v>
      </c>
      <c r="D132" s="13">
        <f t="shared" ref="D132:I132" si="41">D130-D131</f>
        <v>15564.254999999999</v>
      </c>
      <c r="E132" s="13">
        <f t="shared" si="41"/>
        <v>15564.254999999999</v>
      </c>
      <c r="F132" s="13">
        <f t="shared" si="41"/>
        <v>15564.254999999999</v>
      </c>
      <c r="G132" s="13">
        <f t="shared" si="41"/>
        <v>15564.254999999999</v>
      </c>
      <c r="H132" s="13">
        <f t="shared" si="41"/>
        <v>15564.254999999999</v>
      </c>
      <c r="I132" s="13">
        <f t="shared" si="41"/>
        <v>15564.254999999999</v>
      </c>
      <c r="J132" s="17"/>
    </row>
    <row r="133" spans="1:10" x14ac:dyDescent="0.45">
      <c r="A133" s="15" t="s">
        <v>104</v>
      </c>
      <c r="B133" s="11"/>
      <c r="C133" s="11"/>
      <c r="D133" s="11"/>
      <c r="E133" s="11"/>
      <c r="F133" s="11"/>
      <c r="G133" s="11"/>
      <c r="H133" s="11"/>
      <c r="I133" s="11"/>
      <c r="J133" s="17"/>
    </row>
    <row r="134" spans="1:10" x14ac:dyDescent="0.45">
      <c r="A134" s="16" t="s">
        <v>12</v>
      </c>
      <c r="B134" s="11"/>
      <c r="C134" s="11">
        <f>$D$37</f>
        <v>12776.513399999998</v>
      </c>
      <c r="D134" s="11">
        <f t="shared" ref="D134:I134" si="42">$D$37</f>
        <v>12776.513399999998</v>
      </c>
      <c r="E134" s="11">
        <f t="shared" si="42"/>
        <v>12776.513399999998</v>
      </c>
      <c r="F134" s="11">
        <f t="shared" si="42"/>
        <v>12776.513399999998</v>
      </c>
      <c r="G134" s="11">
        <f t="shared" si="42"/>
        <v>12776.513399999998</v>
      </c>
      <c r="H134" s="11">
        <f t="shared" si="42"/>
        <v>12776.513399999998</v>
      </c>
      <c r="I134" s="11">
        <f t="shared" si="42"/>
        <v>12776.513399999998</v>
      </c>
      <c r="J134" s="17"/>
    </row>
    <row r="135" spans="1:10" x14ac:dyDescent="0.45">
      <c r="A135" s="16" t="s">
        <v>44</v>
      </c>
      <c r="B135" s="11"/>
      <c r="C135" s="11">
        <f>C134/6</f>
        <v>2129.4188999999997</v>
      </c>
      <c r="D135" s="11">
        <f t="shared" ref="D135:I135" si="43">D134/6</f>
        <v>2129.4188999999997</v>
      </c>
      <c r="E135" s="11">
        <f t="shared" si="43"/>
        <v>2129.4188999999997</v>
      </c>
      <c r="F135" s="11">
        <f t="shared" si="43"/>
        <v>2129.4188999999997</v>
      </c>
      <c r="G135" s="11">
        <f t="shared" si="43"/>
        <v>2129.4188999999997</v>
      </c>
      <c r="H135" s="11">
        <f t="shared" si="43"/>
        <v>2129.4188999999997</v>
      </c>
      <c r="I135" s="11">
        <f t="shared" si="43"/>
        <v>2129.4188999999997</v>
      </c>
      <c r="J135" s="17"/>
    </row>
    <row r="136" spans="1:10" x14ac:dyDescent="0.45">
      <c r="A136" s="15" t="s">
        <v>19</v>
      </c>
      <c r="B136" s="13"/>
      <c r="C136" s="13">
        <f t="shared" ref="C136:I136" si="44">C134-C135</f>
        <v>10647.094499999999</v>
      </c>
      <c r="D136" s="13">
        <f t="shared" si="44"/>
        <v>10647.094499999999</v>
      </c>
      <c r="E136" s="13">
        <f t="shared" si="44"/>
        <v>10647.094499999999</v>
      </c>
      <c r="F136" s="13">
        <f t="shared" si="44"/>
        <v>10647.094499999999</v>
      </c>
      <c r="G136" s="13">
        <f t="shared" si="44"/>
        <v>10647.094499999999</v>
      </c>
      <c r="H136" s="13">
        <f t="shared" si="44"/>
        <v>10647.094499999999</v>
      </c>
      <c r="I136" s="13">
        <f t="shared" si="44"/>
        <v>10647.094499999999</v>
      </c>
      <c r="J136" s="17"/>
    </row>
    <row r="137" spans="1:10" x14ac:dyDescent="0.45">
      <c r="A137" s="16" t="s">
        <v>102</v>
      </c>
      <c r="B137" s="11"/>
      <c r="C137" s="11">
        <f>$B$19</f>
        <v>1327.2</v>
      </c>
      <c r="D137" s="11">
        <f t="shared" ref="D137:I137" si="45">$B$19</f>
        <v>1327.2</v>
      </c>
      <c r="E137" s="11">
        <f t="shared" si="45"/>
        <v>1327.2</v>
      </c>
      <c r="F137" s="11">
        <f t="shared" si="45"/>
        <v>1327.2</v>
      </c>
      <c r="G137" s="11">
        <f t="shared" si="45"/>
        <v>1327.2</v>
      </c>
      <c r="H137" s="11">
        <f t="shared" si="45"/>
        <v>1327.2</v>
      </c>
      <c r="I137" s="11">
        <f t="shared" si="45"/>
        <v>1327.2</v>
      </c>
      <c r="J137" s="17"/>
    </row>
    <row r="138" spans="1:10" x14ac:dyDescent="0.45">
      <c r="A138" s="15" t="s">
        <v>105</v>
      </c>
      <c r="B138" s="12"/>
      <c r="C138" s="12">
        <f>C136+C137</f>
        <v>11974.2945</v>
      </c>
      <c r="D138" s="12">
        <f t="shared" ref="D138:I138" si="46">D136+D137</f>
        <v>11974.2945</v>
      </c>
      <c r="E138" s="12">
        <f t="shared" si="46"/>
        <v>11974.2945</v>
      </c>
      <c r="F138" s="12">
        <f t="shared" si="46"/>
        <v>11974.2945</v>
      </c>
      <c r="G138" s="12">
        <f t="shared" si="46"/>
        <v>11974.2945</v>
      </c>
      <c r="H138" s="12">
        <f t="shared" si="46"/>
        <v>11974.2945</v>
      </c>
      <c r="I138" s="12">
        <f t="shared" si="46"/>
        <v>11974.2945</v>
      </c>
      <c r="J138" s="17"/>
    </row>
    <row r="139" spans="1:10" x14ac:dyDescent="0.45">
      <c r="A139" s="134" t="s">
        <v>101</v>
      </c>
      <c r="B139" s="135"/>
      <c r="C139" s="135">
        <f>C132-C138</f>
        <v>3589.9604999999992</v>
      </c>
      <c r="D139" s="135">
        <f t="shared" ref="D139:I139" si="47">D132-D138</f>
        <v>3589.9604999999992</v>
      </c>
      <c r="E139" s="135">
        <f t="shared" si="47"/>
        <v>3589.9604999999992</v>
      </c>
      <c r="F139" s="135">
        <f t="shared" si="47"/>
        <v>3589.9604999999992</v>
      </c>
      <c r="G139" s="135">
        <f t="shared" si="47"/>
        <v>3589.9604999999992</v>
      </c>
      <c r="H139" s="135">
        <f t="shared" si="47"/>
        <v>3589.9604999999992</v>
      </c>
      <c r="I139" s="135">
        <f t="shared" si="47"/>
        <v>3589.9604999999992</v>
      </c>
      <c r="J139" s="17"/>
    </row>
    <row r="140" spans="1:10" x14ac:dyDescent="0.45">
      <c r="A140" s="15" t="s">
        <v>24</v>
      </c>
      <c r="B140" s="135"/>
      <c r="C140" s="135"/>
      <c r="D140" s="135"/>
      <c r="E140" s="135"/>
      <c r="F140" s="135"/>
      <c r="G140" s="135"/>
      <c r="H140" s="135"/>
      <c r="I140" s="135"/>
      <c r="J140" s="17"/>
    </row>
    <row r="141" spans="1:10" x14ac:dyDescent="0.45">
      <c r="A141" s="16" t="s">
        <v>103</v>
      </c>
      <c r="B141" s="11"/>
      <c r="C141" s="11">
        <f>$B$18</f>
        <v>96</v>
      </c>
      <c r="D141" s="11">
        <f t="shared" ref="D141:I141" si="48">$B$18</f>
        <v>96</v>
      </c>
      <c r="E141" s="11">
        <f t="shared" si="48"/>
        <v>96</v>
      </c>
      <c r="F141" s="11">
        <f t="shared" si="48"/>
        <v>96</v>
      </c>
      <c r="G141" s="11">
        <f t="shared" si="48"/>
        <v>96</v>
      </c>
      <c r="H141" s="11">
        <f t="shared" si="48"/>
        <v>96</v>
      </c>
      <c r="I141" s="11">
        <f t="shared" si="48"/>
        <v>96</v>
      </c>
      <c r="J141" s="17"/>
    </row>
    <row r="142" spans="1:10" x14ac:dyDescent="0.45">
      <c r="A142" s="15" t="s">
        <v>107</v>
      </c>
      <c r="B142" s="5"/>
      <c r="C142" s="11"/>
      <c r="D142" s="11"/>
      <c r="E142" s="11"/>
      <c r="F142" s="11"/>
      <c r="G142" s="11"/>
      <c r="H142" s="11"/>
      <c r="I142" s="11"/>
      <c r="J142" s="149"/>
    </row>
    <row r="143" spans="1:10" x14ac:dyDescent="0.45">
      <c r="A143" s="16" t="s">
        <v>108</v>
      </c>
      <c r="B143" s="5"/>
      <c r="C143" s="11">
        <f>$B$17</f>
        <v>432</v>
      </c>
      <c r="D143" s="11">
        <f t="shared" ref="D143:I143" si="49">$B$17</f>
        <v>432</v>
      </c>
      <c r="E143" s="11">
        <f t="shared" si="49"/>
        <v>432</v>
      </c>
      <c r="F143" s="11">
        <f t="shared" si="49"/>
        <v>432</v>
      </c>
      <c r="G143" s="11">
        <f t="shared" si="49"/>
        <v>432</v>
      </c>
      <c r="H143" s="11">
        <f t="shared" si="49"/>
        <v>432</v>
      </c>
      <c r="I143" s="11">
        <f t="shared" si="49"/>
        <v>432</v>
      </c>
      <c r="J143" s="149"/>
    </row>
    <row r="144" spans="1:10" x14ac:dyDescent="0.45">
      <c r="A144" s="16" t="s">
        <v>20</v>
      </c>
      <c r="B144" s="11"/>
      <c r="C144" s="11">
        <v>500.3</v>
      </c>
      <c r="D144" s="11">
        <v>500.3</v>
      </c>
      <c r="E144" s="11">
        <v>500.3</v>
      </c>
      <c r="F144" s="11">
        <v>500.3</v>
      </c>
      <c r="G144" s="11">
        <v>500.3</v>
      </c>
      <c r="H144" s="11">
        <v>500.3</v>
      </c>
      <c r="I144" s="11">
        <v>500.3</v>
      </c>
      <c r="J144" s="17"/>
    </row>
    <row r="145" spans="1:10" x14ac:dyDescent="0.45">
      <c r="A145" s="16" t="s">
        <v>15</v>
      </c>
      <c r="B145" s="11"/>
      <c r="C145" s="11">
        <f>22%*(C137+C141+C143)</f>
        <v>408.14400000000001</v>
      </c>
      <c r="D145" s="11">
        <f t="shared" ref="D145:I145" si="50">22%*(D137+D141+D143)</f>
        <v>408.14400000000001</v>
      </c>
      <c r="E145" s="11">
        <f t="shared" si="50"/>
        <v>408.14400000000001</v>
      </c>
      <c r="F145" s="11">
        <f t="shared" si="50"/>
        <v>408.14400000000001</v>
      </c>
      <c r="G145" s="11">
        <f t="shared" si="50"/>
        <v>408.14400000000001</v>
      </c>
      <c r="H145" s="11">
        <f t="shared" si="50"/>
        <v>408.14400000000001</v>
      </c>
      <c r="I145" s="11">
        <f t="shared" si="50"/>
        <v>408.14400000000001</v>
      </c>
      <c r="J145" s="17"/>
    </row>
    <row r="146" spans="1:10" x14ac:dyDescent="0.45">
      <c r="A146" s="15" t="s">
        <v>109</v>
      </c>
      <c r="B146" s="12"/>
      <c r="C146" s="13">
        <f>SUM(C143:C145)</f>
        <v>1340.444</v>
      </c>
      <c r="D146" s="13">
        <f t="shared" ref="D146:I146" si="51">SUM(D143:D145)</f>
        <v>1340.444</v>
      </c>
      <c r="E146" s="13">
        <f t="shared" si="51"/>
        <v>1340.444</v>
      </c>
      <c r="F146" s="13">
        <f t="shared" si="51"/>
        <v>1340.444</v>
      </c>
      <c r="G146" s="13">
        <f t="shared" si="51"/>
        <v>1340.444</v>
      </c>
      <c r="H146" s="13">
        <f t="shared" si="51"/>
        <v>1340.444</v>
      </c>
      <c r="I146" s="13">
        <f t="shared" si="51"/>
        <v>1340.444</v>
      </c>
      <c r="J146" s="28"/>
    </row>
    <row r="147" spans="1:10" x14ac:dyDescent="0.45">
      <c r="A147" s="15" t="s">
        <v>100</v>
      </c>
      <c r="B147" s="59"/>
      <c r="C147" s="13">
        <f>C141+C146</f>
        <v>1436.444</v>
      </c>
      <c r="D147" s="13">
        <f t="shared" ref="D147:I147" si="52">D141+D146</f>
        <v>1436.444</v>
      </c>
      <c r="E147" s="13">
        <f t="shared" si="52"/>
        <v>1436.444</v>
      </c>
      <c r="F147" s="13">
        <f t="shared" si="52"/>
        <v>1436.444</v>
      </c>
      <c r="G147" s="13">
        <f t="shared" si="52"/>
        <v>1436.444</v>
      </c>
      <c r="H147" s="13">
        <f t="shared" si="52"/>
        <v>1436.444</v>
      </c>
      <c r="I147" s="13">
        <f t="shared" si="52"/>
        <v>1436.444</v>
      </c>
      <c r="J147" s="149"/>
    </row>
    <row r="148" spans="1:10" x14ac:dyDescent="0.45">
      <c r="A148" s="134" t="s">
        <v>106</v>
      </c>
      <c r="B148" s="139"/>
      <c r="C148" s="135">
        <f>C139-C147</f>
        <v>2153.5164999999993</v>
      </c>
      <c r="D148" s="135">
        <f t="shared" ref="D148:I148" si="53">D139-D147</f>
        <v>2153.5164999999993</v>
      </c>
      <c r="E148" s="135">
        <f t="shared" si="53"/>
        <v>2153.5164999999993</v>
      </c>
      <c r="F148" s="135">
        <f t="shared" si="53"/>
        <v>2153.5164999999993</v>
      </c>
      <c r="G148" s="135">
        <f t="shared" si="53"/>
        <v>2153.5164999999993</v>
      </c>
      <c r="H148" s="135">
        <f t="shared" si="53"/>
        <v>2153.5164999999993</v>
      </c>
      <c r="I148" s="135">
        <f t="shared" si="53"/>
        <v>2153.5164999999993</v>
      </c>
      <c r="J148" s="149"/>
    </row>
    <row r="149" spans="1:10" x14ac:dyDescent="0.45">
      <c r="A149" s="16" t="s">
        <v>14</v>
      </c>
      <c r="B149" s="11"/>
      <c r="C149" s="11">
        <f>18%*C148</f>
        <v>387.63296999999983</v>
      </c>
      <c r="D149" s="11">
        <f t="shared" ref="D149:I149" si="54">18%*D148</f>
        <v>387.63296999999983</v>
      </c>
      <c r="E149" s="11">
        <f t="shared" si="54"/>
        <v>387.63296999999983</v>
      </c>
      <c r="F149" s="11">
        <f t="shared" si="54"/>
        <v>387.63296999999983</v>
      </c>
      <c r="G149" s="11">
        <f t="shared" si="54"/>
        <v>387.63296999999983</v>
      </c>
      <c r="H149" s="11">
        <f t="shared" si="54"/>
        <v>387.63296999999983</v>
      </c>
      <c r="I149" s="11">
        <f t="shared" si="54"/>
        <v>387.63296999999983</v>
      </c>
      <c r="J149" s="17"/>
    </row>
    <row r="150" spans="1:10" x14ac:dyDescent="0.45">
      <c r="A150" s="24" t="s">
        <v>21</v>
      </c>
      <c r="B150" s="25"/>
      <c r="C150" s="25">
        <f>C148-C149</f>
        <v>1765.8835299999994</v>
      </c>
      <c r="D150" s="25">
        <f t="shared" ref="D150:I150" si="55">D148-D149</f>
        <v>1765.8835299999994</v>
      </c>
      <c r="E150" s="25">
        <f t="shared" si="55"/>
        <v>1765.8835299999994</v>
      </c>
      <c r="F150" s="25">
        <f t="shared" si="55"/>
        <v>1765.8835299999994</v>
      </c>
      <c r="G150" s="25">
        <f t="shared" si="55"/>
        <v>1765.8835299999994</v>
      </c>
      <c r="H150" s="25">
        <f t="shared" si="55"/>
        <v>1765.8835299999994</v>
      </c>
      <c r="I150" s="25">
        <f t="shared" si="55"/>
        <v>1765.8835299999994</v>
      </c>
      <c r="J150" s="17"/>
    </row>
    <row r="151" spans="1:10" x14ac:dyDescent="0.45">
      <c r="A151" s="16" t="s">
        <v>18</v>
      </c>
      <c r="B151" s="5"/>
      <c r="C151" s="11">
        <f>25%*C150</f>
        <v>441.47088249999985</v>
      </c>
      <c r="D151" s="11">
        <f t="shared" ref="D151:I151" si="56">25%*D150</f>
        <v>441.47088249999985</v>
      </c>
      <c r="E151" s="11">
        <f t="shared" si="56"/>
        <v>441.47088249999985</v>
      </c>
      <c r="F151" s="11">
        <f t="shared" si="56"/>
        <v>441.47088249999985</v>
      </c>
      <c r="G151" s="11">
        <f t="shared" si="56"/>
        <v>441.47088249999985</v>
      </c>
      <c r="H151" s="11">
        <f t="shared" si="56"/>
        <v>441.47088249999985</v>
      </c>
      <c r="I151" s="11">
        <f t="shared" si="56"/>
        <v>441.47088249999985</v>
      </c>
      <c r="J151" s="17"/>
    </row>
    <row r="152" spans="1:10" x14ac:dyDescent="0.45">
      <c r="A152" s="41" t="s">
        <v>25</v>
      </c>
      <c r="B152" s="59"/>
      <c r="C152" s="144">
        <f>C150-C151+C144</f>
        <v>1824.7126474999995</v>
      </c>
      <c r="D152" s="144">
        <f t="shared" ref="D152:I152" si="57">D150-D151+D144</f>
        <v>1824.7126474999995</v>
      </c>
      <c r="E152" s="144">
        <f t="shared" si="57"/>
        <v>1824.7126474999995</v>
      </c>
      <c r="F152" s="144">
        <f t="shared" si="57"/>
        <v>1824.7126474999995</v>
      </c>
      <c r="G152" s="144">
        <f t="shared" si="57"/>
        <v>1824.7126474999995</v>
      </c>
      <c r="H152" s="144">
        <f t="shared" si="57"/>
        <v>1824.7126474999995</v>
      </c>
      <c r="I152" s="144">
        <f t="shared" si="57"/>
        <v>1824.7126474999995</v>
      </c>
      <c r="J152" s="152"/>
    </row>
    <row r="153" spans="1:10" x14ac:dyDescent="0.45">
      <c r="A153" s="26" t="s">
        <v>28</v>
      </c>
      <c r="B153" s="5"/>
      <c r="C153" s="8">
        <v>0.90900000000000003</v>
      </c>
      <c r="D153" s="8">
        <v>0.82599999999999996</v>
      </c>
      <c r="E153" s="8">
        <v>0.751</v>
      </c>
      <c r="F153" s="8">
        <v>0.68300000000000005</v>
      </c>
      <c r="G153" s="8">
        <v>0.621</v>
      </c>
      <c r="H153" s="8">
        <v>0.56399999999999995</v>
      </c>
      <c r="I153" s="8">
        <v>0.51300000000000001</v>
      </c>
      <c r="J153" s="27"/>
    </row>
    <row r="154" spans="1:10" x14ac:dyDescent="0.45">
      <c r="A154" s="24" t="s">
        <v>29</v>
      </c>
      <c r="B154" s="55"/>
      <c r="C154" s="56">
        <f>C152*C153</f>
        <v>1658.6637965774996</v>
      </c>
      <c r="D154" s="56">
        <f t="shared" ref="D154:I154" si="58">D152*D153</f>
        <v>1507.2126468349995</v>
      </c>
      <c r="E154" s="56">
        <f t="shared" si="58"/>
        <v>1370.3591982724997</v>
      </c>
      <c r="F154" s="56">
        <f t="shared" si="58"/>
        <v>1246.2787382424997</v>
      </c>
      <c r="G154" s="56">
        <f t="shared" si="58"/>
        <v>1133.1465540974998</v>
      </c>
      <c r="H154" s="56">
        <f t="shared" si="58"/>
        <v>1029.1379331899996</v>
      </c>
      <c r="I154" s="56">
        <f t="shared" si="58"/>
        <v>936.07758816749981</v>
      </c>
      <c r="J154" s="153"/>
    </row>
    <row r="155" spans="1:10" x14ac:dyDescent="0.45">
      <c r="A155" s="16" t="s">
        <v>30</v>
      </c>
      <c r="B155" s="12">
        <v>-6500</v>
      </c>
      <c r="C155" s="9"/>
      <c r="D155" s="9"/>
      <c r="E155" s="9"/>
      <c r="F155" s="9"/>
      <c r="G155" s="9"/>
      <c r="H155" s="9"/>
      <c r="I155" s="9"/>
      <c r="J155" s="28"/>
    </row>
    <row r="156" spans="1:10" ht="14.65" thickBot="1" x14ac:dyDescent="0.5">
      <c r="A156" s="29" t="s">
        <v>31</v>
      </c>
      <c r="B156" s="30"/>
      <c r="C156" s="30">
        <f>B155+C154</f>
        <v>-4841.3362034225001</v>
      </c>
      <c r="D156" s="30">
        <f>C156+D154</f>
        <v>-3334.1235565875004</v>
      </c>
      <c r="E156" s="30">
        <f t="shared" ref="E156:I156" si="59">D156+E154</f>
        <v>-1963.7643583150007</v>
      </c>
      <c r="F156" s="30">
        <f t="shared" si="59"/>
        <v>-717.48562007250098</v>
      </c>
      <c r="G156" s="30">
        <f t="shared" si="59"/>
        <v>415.66093402499882</v>
      </c>
      <c r="H156" s="30">
        <f t="shared" si="59"/>
        <v>1444.7988672149984</v>
      </c>
      <c r="I156" s="161">
        <f t="shared" si="59"/>
        <v>2380.8764553824981</v>
      </c>
      <c r="J156" s="31"/>
    </row>
    <row r="158" spans="1:10" ht="14.65" thickBot="1" x14ac:dyDescent="0.5">
      <c r="A158" s="169" t="s">
        <v>133</v>
      </c>
      <c r="B158" s="169"/>
      <c r="C158" s="169"/>
      <c r="D158" s="169"/>
      <c r="E158" s="169"/>
      <c r="F158" s="169"/>
      <c r="G158" s="169"/>
      <c r="H158" s="169"/>
      <c r="I158" s="169"/>
      <c r="J158" s="169"/>
    </row>
    <row r="159" spans="1:10" ht="14.65" thickBot="1" x14ac:dyDescent="0.5">
      <c r="A159" s="145" t="s">
        <v>17</v>
      </c>
      <c r="B159" s="146"/>
      <c r="C159" s="147" t="s">
        <v>33</v>
      </c>
      <c r="D159" s="147" t="s">
        <v>34</v>
      </c>
      <c r="E159" s="147" t="s">
        <v>35</v>
      </c>
      <c r="F159" s="147" t="s">
        <v>36</v>
      </c>
      <c r="G159" s="147" t="s">
        <v>37</v>
      </c>
      <c r="H159" s="147" t="s">
        <v>38</v>
      </c>
      <c r="I159" s="147" t="s">
        <v>39</v>
      </c>
      <c r="J159" s="148"/>
    </row>
    <row r="160" spans="1:10" x14ac:dyDescent="0.45">
      <c r="A160" s="154" t="s">
        <v>10</v>
      </c>
      <c r="B160" s="155"/>
      <c r="C160" s="155"/>
      <c r="D160" s="155"/>
      <c r="E160" s="155"/>
      <c r="F160" s="155"/>
      <c r="G160" s="155"/>
      <c r="H160" s="155"/>
      <c r="I160" s="155"/>
      <c r="J160" s="156"/>
    </row>
    <row r="161" spans="1:10" x14ac:dyDescent="0.45">
      <c r="A161" s="16" t="s">
        <v>8</v>
      </c>
      <c r="B161" s="11"/>
      <c r="C161" s="11">
        <f>$C$10*12*$C$9</f>
        <v>18677.106</v>
      </c>
      <c r="D161" s="11">
        <f t="shared" ref="D161:I161" si="60">$C$10*12*$C$9</f>
        <v>18677.106</v>
      </c>
      <c r="E161" s="11">
        <f t="shared" si="60"/>
        <v>18677.106</v>
      </c>
      <c r="F161" s="11">
        <f t="shared" si="60"/>
        <v>18677.106</v>
      </c>
      <c r="G161" s="11">
        <f t="shared" si="60"/>
        <v>18677.106</v>
      </c>
      <c r="H161" s="11">
        <f t="shared" si="60"/>
        <v>18677.106</v>
      </c>
      <c r="I161" s="11">
        <f t="shared" si="60"/>
        <v>18677.106</v>
      </c>
      <c r="J161" s="17"/>
    </row>
    <row r="162" spans="1:10" x14ac:dyDescent="0.45">
      <c r="A162" s="16" t="s">
        <v>44</v>
      </c>
      <c r="B162" s="11"/>
      <c r="C162" s="11">
        <f>C161/6</f>
        <v>3112.8510000000001</v>
      </c>
      <c r="D162" s="11">
        <f t="shared" ref="D162:I162" si="61">D161/6</f>
        <v>3112.8510000000001</v>
      </c>
      <c r="E162" s="11">
        <f t="shared" si="61"/>
        <v>3112.8510000000001</v>
      </c>
      <c r="F162" s="11">
        <f t="shared" si="61"/>
        <v>3112.8510000000001</v>
      </c>
      <c r="G162" s="11">
        <f t="shared" si="61"/>
        <v>3112.8510000000001</v>
      </c>
      <c r="H162" s="11">
        <f t="shared" si="61"/>
        <v>3112.8510000000001</v>
      </c>
      <c r="I162" s="11">
        <f t="shared" si="61"/>
        <v>3112.8510000000001</v>
      </c>
      <c r="J162" s="17"/>
    </row>
    <row r="163" spans="1:10" x14ac:dyDescent="0.45">
      <c r="A163" s="15" t="s">
        <v>9</v>
      </c>
      <c r="B163" s="13"/>
      <c r="C163" s="13">
        <f>C161-C162</f>
        <v>15564.254999999999</v>
      </c>
      <c r="D163" s="13">
        <f t="shared" ref="D163:I163" si="62">D161-D162</f>
        <v>15564.254999999999</v>
      </c>
      <c r="E163" s="13">
        <f t="shared" si="62"/>
        <v>15564.254999999999</v>
      </c>
      <c r="F163" s="13">
        <f t="shared" si="62"/>
        <v>15564.254999999999</v>
      </c>
      <c r="G163" s="13">
        <f t="shared" si="62"/>
        <v>15564.254999999999</v>
      </c>
      <c r="H163" s="13">
        <f t="shared" si="62"/>
        <v>15564.254999999999</v>
      </c>
      <c r="I163" s="13">
        <f t="shared" si="62"/>
        <v>15564.254999999999</v>
      </c>
      <c r="J163" s="17"/>
    </row>
    <row r="164" spans="1:10" x14ac:dyDescent="0.45">
      <c r="A164" s="15" t="s">
        <v>104</v>
      </c>
      <c r="B164" s="11"/>
      <c r="C164" s="11"/>
      <c r="D164" s="11"/>
      <c r="E164" s="11"/>
      <c r="F164" s="11"/>
      <c r="G164" s="11"/>
      <c r="H164" s="11"/>
      <c r="I164" s="11"/>
      <c r="J164" s="17"/>
    </row>
    <row r="165" spans="1:10" x14ac:dyDescent="0.45">
      <c r="A165" s="16" t="s">
        <v>12</v>
      </c>
      <c r="B165" s="11"/>
      <c r="C165" s="11">
        <f>$D$45</f>
        <v>12725.0298</v>
      </c>
      <c r="D165" s="11">
        <f t="shared" ref="D165:I165" si="63">$D$45</f>
        <v>12725.0298</v>
      </c>
      <c r="E165" s="11">
        <f t="shared" si="63"/>
        <v>12725.0298</v>
      </c>
      <c r="F165" s="11">
        <f t="shared" si="63"/>
        <v>12725.0298</v>
      </c>
      <c r="G165" s="11">
        <f t="shared" si="63"/>
        <v>12725.0298</v>
      </c>
      <c r="H165" s="11">
        <f t="shared" si="63"/>
        <v>12725.0298</v>
      </c>
      <c r="I165" s="11">
        <f t="shared" si="63"/>
        <v>12725.0298</v>
      </c>
      <c r="J165" s="17"/>
    </row>
    <row r="166" spans="1:10" x14ac:dyDescent="0.45">
      <c r="A166" s="16" t="s">
        <v>44</v>
      </c>
      <c r="B166" s="11"/>
      <c r="C166" s="11">
        <f>C165/6</f>
        <v>2120.8382999999999</v>
      </c>
      <c r="D166" s="11">
        <f t="shared" ref="D166:I166" si="64">D165/6</f>
        <v>2120.8382999999999</v>
      </c>
      <c r="E166" s="11">
        <f t="shared" si="64"/>
        <v>2120.8382999999999</v>
      </c>
      <c r="F166" s="11">
        <f t="shared" si="64"/>
        <v>2120.8382999999999</v>
      </c>
      <c r="G166" s="11">
        <f t="shared" si="64"/>
        <v>2120.8382999999999</v>
      </c>
      <c r="H166" s="11">
        <f t="shared" si="64"/>
        <v>2120.8382999999999</v>
      </c>
      <c r="I166" s="11">
        <f t="shared" si="64"/>
        <v>2120.8382999999999</v>
      </c>
      <c r="J166" s="17"/>
    </row>
    <row r="167" spans="1:10" x14ac:dyDescent="0.45">
      <c r="A167" s="15" t="s">
        <v>19</v>
      </c>
      <c r="B167" s="13"/>
      <c r="C167" s="13">
        <f t="shared" ref="C167:I167" si="65">C165-C166</f>
        <v>10604.191500000001</v>
      </c>
      <c r="D167" s="13">
        <f t="shared" si="65"/>
        <v>10604.191500000001</v>
      </c>
      <c r="E167" s="13">
        <f t="shared" si="65"/>
        <v>10604.191500000001</v>
      </c>
      <c r="F167" s="13">
        <f t="shared" si="65"/>
        <v>10604.191500000001</v>
      </c>
      <c r="G167" s="13">
        <f t="shared" si="65"/>
        <v>10604.191500000001</v>
      </c>
      <c r="H167" s="13">
        <f t="shared" si="65"/>
        <v>10604.191500000001</v>
      </c>
      <c r="I167" s="13">
        <f t="shared" si="65"/>
        <v>10604.191500000001</v>
      </c>
      <c r="J167" s="17"/>
    </row>
    <row r="168" spans="1:10" x14ac:dyDescent="0.45">
      <c r="A168" s="16" t="s">
        <v>102</v>
      </c>
      <c r="B168" s="11"/>
      <c r="C168" s="11">
        <f>$B$19</f>
        <v>1327.2</v>
      </c>
      <c r="D168" s="11">
        <f t="shared" ref="D168:I168" si="66">$B$19</f>
        <v>1327.2</v>
      </c>
      <c r="E168" s="11">
        <f t="shared" si="66"/>
        <v>1327.2</v>
      </c>
      <c r="F168" s="11">
        <f t="shared" si="66"/>
        <v>1327.2</v>
      </c>
      <c r="G168" s="11">
        <f t="shared" si="66"/>
        <v>1327.2</v>
      </c>
      <c r="H168" s="11">
        <f t="shared" si="66"/>
        <v>1327.2</v>
      </c>
      <c r="I168" s="11">
        <f t="shared" si="66"/>
        <v>1327.2</v>
      </c>
      <c r="J168" s="17"/>
    </row>
    <row r="169" spans="1:10" x14ac:dyDescent="0.45">
      <c r="A169" s="15" t="s">
        <v>105</v>
      </c>
      <c r="B169" s="12"/>
      <c r="C169" s="12">
        <f>C167+C168</f>
        <v>11931.391500000002</v>
      </c>
      <c r="D169" s="12">
        <f t="shared" ref="D169:I169" si="67">D167+D168</f>
        <v>11931.391500000002</v>
      </c>
      <c r="E169" s="12">
        <f t="shared" si="67"/>
        <v>11931.391500000002</v>
      </c>
      <c r="F169" s="12">
        <f t="shared" si="67"/>
        <v>11931.391500000002</v>
      </c>
      <c r="G169" s="12">
        <f t="shared" si="67"/>
        <v>11931.391500000002</v>
      </c>
      <c r="H169" s="12">
        <f t="shared" si="67"/>
        <v>11931.391500000002</v>
      </c>
      <c r="I169" s="12">
        <f t="shared" si="67"/>
        <v>11931.391500000002</v>
      </c>
      <c r="J169" s="17"/>
    </row>
    <row r="170" spans="1:10" x14ac:dyDescent="0.45">
      <c r="A170" s="134" t="s">
        <v>101</v>
      </c>
      <c r="B170" s="135"/>
      <c r="C170" s="135">
        <f>C163-C169</f>
        <v>3632.8634999999977</v>
      </c>
      <c r="D170" s="135">
        <f t="shared" ref="D170:I170" si="68">D163-D169</f>
        <v>3632.8634999999977</v>
      </c>
      <c r="E170" s="135">
        <f t="shared" si="68"/>
        <v>3632.8634999999977</v>
      </c>
      <c r="F170" s="135">
        <f t="shared" si="68"/>
        <v>3632.8634999999977</v>
      </c>
      <c r="G170" s="135">
        <f t="shared" si="68"/>
        <v>3632.8634999999977</v>
      </c>
      <c r="H170" s="135">
        <f t="shared" si="68"/>
        <v>3632.8634999999977</v>
      </c>
      <c r="I170" s="135">
        <f t="shared" si="68"/>
        <v>3632.8634999999977</v>
      </c>
      <c r="J170" s="17"/>
    </row>
    <row r="171" spans="1:10" x14ac:dyDescent="0.45">
      <c r="A171" s="15" t="s">
        <v>24</v>
      </c>
      <c r="B171" s="135"/>
      <c r="C171" s="135"/>
      <c r="D171" s="135"/>
      <c r="E171" s="135"/>
      <c r="F171" s="135"/>
      <c r="G171" s="135"/>
      <c r="H171" s="135"/>
      <c r="I171" s="135"/>
      <c r="J171" s="17"/>
    </row>
    <row r="172" spans="1:10" x14ac:dyDescent="0.45">
      <c r="A172" s="16" t="s">
        <v>103</v>
      </c>
      <c r="B172" s="11"/>
      <c r="C172" s="11">
        <f>$B$18</f>
        <v>96</v>
      </c>
      <c r="D172" s="11">
        <f t="shared" ref="D172:I172" si="69">$B$18</f>
        <v>96</v>
      </c>
      <c r="E172" s="11">
        <f t="shared" si="69"/>
        <v>96</v>
      </c>
      <c r="F172" s="11">
        <f t="shared" si="69"/>
        <v>96</v>
      </c>
      <c r="G172" s="11">
        <f t="shared" si="69"/>
        <v>96</v>
      </c>
      <c r="H172" s="11">
        <f t="shared" si="69"/>
        <v>96</v>
      </c>
      <c r="I172" s="11">
        <f t="shared" si="69"/>
        <v>96</v>
      </c>
      <c r="J172" s="17"/>
    </row>
    <row r="173" spans="1:10" x14ac:dyDescent="0.45">
      <c r="A173" s="15" t="s">
        <v>107</v>
      </c>
      <c r="B173" s="5"/>
      <c r="C173" s="11"/>
      <c r="D173" s="11"/>
      <c r="E173" s="11"/>
      <c r="F173" s="11"/>
      <c r="G173" s="11"/>
      <c r="H173" s="11"/>
      <c r="I173" s="11"/>
      <c r="J173" s="149"/>
    </row>
    <row r="174" spans="1:10" x14ac:dyDescent="0.45">
      <c r="A174" s="16" t="s">
        <v>108</v>
      </c>
      <c r="B174" s="5"/>
      <c r="C174" s="11">
        <f>$B$17</f>
        <v>432</v>
      </c>
      <c r="D174" s="11">
        <f t="shared" ref="D174:I174" si="70">$B$17</f>
        <v>432</v>
      </c>
      <c r="E174" s="11">
        <f t="shared" si="70"/>
        <v>432</v>
      </c>
      <c r="F174" s="11">
        <f t="shared" si="70"/>
        <v>432</v>
      </c>
      <c r="G174" s="11">
        <f t="shared" si="70"/>
        <v>432</v>
      </c>
      <c r="H174" s="11">
        <f t="shared" si="70"/>
        <v>432</v>
      </c>
      <c r="I174" s="11">
        <f t="shared" si="70"/>
        <v>432</v>
      </c>
      <c r="J174" s="149"/>
    </row>
    <row r="175" spans="1:10" x14ac:dyDescent="0.45">
      <c r="A175" s="16" t="s">
        <v>20</v>
      </c>
      <c r="B175" s="11"/>
      <c r="C175" s="11">
        <v>500.3</v>
      </c>
      <c r="D175" s="11">
        <v>500.3</v>
      </c>
      <c r="E175" s="11">
        <v>500.3</v>
      </c>
      <c r="F175" s="11">
        <v>500.3</v>
      </c>
      <c r="G175" s="11">
        <v>500.3</v>
      </c>
      <c r="H175" s="11">
        <v>500.3</v>
      </c>
      <c r="I175" s="11">
        <v>500.3</v>
      </c>
      <c r="J175" s="17"/>
    </row>
    <row r="176" spans="1:10" x14ac:dyDescent="0.45">
      <c r="A176" s="16" t="s">
        <v>15</v>
      </c>
      <c r="B176" s="11"/>
      <c r="C176" s="11">
        <f>22%*(C168+C172+C174)</f>
        <v>408.14400000000001</v>
      </c>
      <c r="D176" s="11">
        <f t="shared" ref="D176:I176" si="71">22%*(D168+D172+D174)</f>
        <v>408.14400000000001</v>
      </c>
      <c r="E176" s="11">
        <f t="shared" si="71"/>
        <v>408.14400000000001</v>
      </c>
      <c r="F176" s="11">
        <f t="shared" si="71"/>
        <v>408.14400000000001</v>
      </c>
      <c r="G176" s="11">
        <f t="shared" si="71"/>
        <v>408.14400000000001</v>
      </c>
      <c r="H176" s="11">
        <f t="shared" si="71"/>
        <v>408.14400000000001</v>
      </c>
      <c r="I176" s="11">
        <f t="shared" si="71"/>
        <v>408.14400000000001</v>
      </c>
      <c r="J176" s="17"/>
    </row>
    <row r="177" spans="1:11" x14ac:dyDescent="0.45">
      <c r="A177" s="15" t="s">
        <v>109</v>
      </c>
      <c r="B177" s="12"/>
      <c r="C177" s="13">
        <f>SUM(C174:C176)</f>
        <v>1340.444</v>
      </c>
      <c r="D177" s="13">
        <f t="shared" ref="D177:I177" si="72">SUM(D174:D176)</f>
        <v>1340.444</v>
      </c>
      <c r="E177" s="13">
        <f t="shared" si="72"/>
        <v>1340.444</v>
      </c>
      <c r="F177" s="13">
        <f t="shared" si="72"/>
        <v>1340.444</v>
      </c>
      <c r="G177" s="13">
        <f t="shared" si="72"/>
        <v>1340.444</v>
      </c>
      <c r="H177" s="13">
        <f t="shared" si="72"/>
        <v>1340.444</v>
      </c>
      <c r="I177" s="13">
        <f t="shared" si="72"/>
        <v>1340.444</v>
      </c>
      <c r="J177" s="28"/>
    </row>
    <row r="178" spans="1:11" x14ac:dyDescent="0.45">
      <c r="A178" s="15" t="s">
        <v>100</v>
      </c>
      <c r="B178" s="59"/>
      <c r="C178" s="13">
        <f>C172+C177</f>
        <v>1436.444</v>
      </c>
      <c r="D178" s="13">
        <f t="shared" ref="D178:I178" si="73">D172+D177</f>
        <v>1436.444</v>
      </c>
      <c r="E178" s="13">
        <f t="shared" si="73"/>
        <v>1436.444</v>
      </c>
      <c r="F178" s="13">
        <f t="shared" si="73"/>
        <v>1436.444</v>
      </c>
      <c r="G178" s="13">
        <f t="shared" si="73"/>
        <v>1436.444</v>
      </c>
      <c r="H178" s="13">
        <f t="shared" si="73"/>
        <v>1436.444</v>
      </c>
      <c r="I178" s="13">
        <f t="shared" si="73"/>
        <v>1436.444</v>
      </c>
      <c r="J178" s="149"/>
    </row>
    <row r="179" spans="1:11" x14ac:dyDescent="0.45">
      <c r="A179" s="134" t="s">
        <v>106</v>
      </c>
      <c r="B179" s="139"/>
      <c r="C179" s="135">
        <f>C170-C178</f>
        <v>2196.4194999999977</v>
      </c>
      <c r="D179" s="135">
        <f t="shared" ref="D179:I179" si="74">D170-D178</f>
        <v>2196.4194999999977</v>
      </c>
      <c r="E179" s="135">
        <f t="shared" si="74"/>
        <v>2196.4194999999977</v>
      </c>
      <c r="F179" s="135">
        <f t="shared" si="74"/>
        <v>2196.4194999999977</v>
      </c>
      <c r="G179" s="135">
        <f t="shared" si="74"/>
        <v>2196.4194999999977</v>
      </c>
      <c r="H179" s="135">
        <f t="shared" si="74"/>
        <v>2196.4194999999977</v>
      </c>
      <c r="I179" s="135">
        <f t="shared" si="74"/>
        <v>2196.4194999999977</v>
      </c>
      <c r="J179" s="149"/>
    </row>
    <row r="180" spans="1:11" x14ac:dyDescent="0.45">
      <c r="A180" s="16" t="s">
        <v>14</v>
      </c>
      <c r="B180" s="11"/>
      <c r="C180" s="11">
        <f>18%*C179</f>
        <v>395.35550999999958</v>
      </c>
      <c r="D180" s="11">
        <f t="shared" ref="D180:I180" si="75">18%*D179</f>
        <v>395.35550999999958</v>
      </c>
      <c r="E180" s="11">
        <f t="shared" si="75"/>
        <v>395.35550999999958</v>
      </c>
      <c r="F180" s="11">
        <f t="shared" si="75"/>
        <v>395.35550999999958</v>
      </c>
      <c r="G180" s="11">
        <f t="shared" si="75"/>
        <v>395.35550999999958</v>
      </c>
      <c r="H180" s="11">
        <f t="shared" si="75"/>
        <v>395.35550999999958</v>
      </c>
      <c r="I180" s="11">
        <f t="shared" si="75"/>
        <v>395.35550999999958</v>
      </c>
      <c r="J180" s="17"/>
    </row>
    <row r="181" spans="1:11" x14ac:dyDescent="0.45">
      <c r="A181" s="24" t="s">
        <v>21</v>
      </c>
      <c r="B181" s="25"/>
      <c r="C181" s="25">
        <f>C179-C180</f>
        <v>1801.0639899999981</v>
      </c>
      <c r="D181" s="25">
        <f t="shared" ref="D181:I181" si="76">D179-D180</f>
        <v>1801.0639899999981</v>
      </c>
      <c r="E181" s="25">
        <f t="shared" si="76"/>
        <v>1801.0639899999981</v>
      </c>
      <c r="F181" s="25">
        <f t="shared" si="76"/>
        <v>1801.0639899999981</v>
      </c>
      <c r="G181" s="25">
        <f t="shared" si="76"/>
        <v>1801.0639899999981</v>
      </c>
      <c r="H181" s="25">
        <f t="shared" si="76"/>
        <v>1801.0639899999981</v>
      </c>
      <c r="I181" s="25">
        <f t="shared" si="76"/>
        <v>1801.0639899999981</v>
      </c>
      <c r="J181" s="17"/>
    </row>
    <row r="182" spans="1:11" x14ac:dyDescent="0.45">
      <c r="A182" s="16" t="s">
        <v>18</v>
      </c>
      <c r="B182" s="5"/>
      <c r="C182" s="11">
        <f>25%*C181</f>
        <v>450.26599749999951</v>
      </c>
      <c r="D182" s="11">
        <f t="shared" ref="D182:I182" si="77">25%*D181</f>
        <v>450.26599749999951</v>
      </c>
      <c r="E182" s="11">
        <f t="shared" si="77"/>
        <v>450.26599749999951</v>
      </c>
      <c r="F182" s="11">
        <f t="shared" si="77"/>
        <v>450.26599749999951</v>
      </c>
      <c r="G182" s="11">
        <f t="shared" si="77"/>
        <v>450.26599749999951</v>
      </c>
      <c r="H182" s="11">
        <f t="shared" si="77"/>
        <v>450.26599749999951</v>
      </c>
      <c r="I182" s="11">
        <f t="shared" si="77"/>
        <v>450.26599749999951</v>
      </c>
      <c r="J182" s="17"/>
    </row>
    <row r="183" spans="1:11" x14ac:dyDescent="0.45">
      <c r="A183" s="41" t="s">
        <v>25</v>
      </c>
      <c r="B183" s="59"/>
      <c r="C183" s="144">
        <f>C181-C182+C175</f>
        <v>1851.0979924999986</v>
      </c>
      <c r="D183" s="144">
        <f t="shared" ref="D183:I183" si="78">D181-D182+D175</f>
        <v>1851.0979924999986</v>
      </c>
      <c r="E183" s="144">
        <f t="shared" si="78"/>
        <v>1851.0979924999986</v>
      </c>
      <c r="F183" s="144">
        <f t="shared" si="78"/>
        <v>1851.0979924999986</v>
      </c>
      <c r="G183" s="144">
        <f t="shared" si="78"/>
        <v>1851.0979924999986</v>
      </c>
      <c r="H183" s="144">
        <f t="shared" si="78"/>
        <v>1851.0979924999986</v>
      </c>
      <c r="I183" s="144">
        <f t="shared" si="78"/>
        <v>1851.0979924999986</v>
      </c>
      <c r="J183" s="152"/>
    </row>
    <row r="184" spans="1:11" x14ac:dyDescent="0.45">
      <c r="A184" s="26" t="s">
        <v>28</v>
      </c>
      <c r="B184" s="5"/>
      <c r="C184" s="8">
        <v>0.90900000000000003</v>
      </c>
      <c r="D184" s="8">
        <v>0.82599999999999996</v>
      </c>
      <c r="E184" s="8">
        <v>0.751</v>
      </c>
      <c r="F184" s="8">
        <v>0.68300000000000005</v>
      </c>
      <c r="G184" s="8">
        <v>0.621</v>
      </c>
      <c r="H184" s="8">
        <v>0.56399999999999995</v>
      </c>
      <c r="I184" s="8">
        <v>0.51300000000000001</v>
      </c>
      <c r="J184" s="27"/>
    </row>
    <row r="185" spans="1:11" x14ac:dyDescent="0.45">
      <c r="A185" s="24" t="s">
        <v>29</v>
      </c>
      <c r="B185" s="55"/>
      <c r="C185" s="56">
        <f>C183*C184</f>
        <v>1682.6480751824988</v>
      </c>
      <c r="D185" s="56">
        <f t="shared" ref="D185:I185" si="79">D183*D184</f>
        <v>1529.0069418049986</v>
      </c>
      <c r="E185" s="56">
        <f t="shared" si="79"/>
        <v>1390.1745923674989</v>
      </c>
      <c r="F185" s="56">
        <f t="shared" si="79"/>
        <v>1264.299928877499</v>
      </c>
      <c r="G185" s="56">
        <f t="shared" si="79"/>
        <v>1149.5318533424991</v>
      </c>
      <c r="H185" s="56">
        <f t="shared" si="79"/>
        <v>1044.019267769999</v>
      </c>
      <c r="I185" s="56">
        <f t="shared" si="79"/>
        <v>949.61327015249924</v>
      </c>
      <c r="J185" s="153"/>
    </row>
    <row r="186" spans="1:11" x14ac:dyDescent="0.45">
      <c r="A186" s="16" t="s">
        <v>30</v>
      </c>
      <c r="B186" s="12">
        <v>-6500</v>
      </c>
      <c r="C186" s="9"/>
      <c r="D186" s="9"/>
      <c r="E186" s="9"/>
      <c r="F186" s="9"/>
      <c r="G186" s="9"/>
      <c r="H186" s="9"/>
      <c r="I186" s="9"/>
      <c r="J186" s="28"/>
    </row>
    <row r="187" spans="1:11" ht="14.65" thickBot="1" x14ac:dyDescent="0.5">
      <c r="A187" s="29" t="s">
        <v>31</v>
      </c>
      <c r="B187" s="30"/>
      <c r="C187" s="30">
        <f>B186+C185</f>
        <v>-4817.3519248175016</v>
      </c>
      <c r="D187" s="30">
        <f>C187+D185</f>
        <v>-3288.3449830125028</v>
      </c>
      <c r="E187" s="30">
        <f t="shared" ref="E187:I187" si="80">D187+E185</f>
        <v>-1898.1703906450039</v>
      </c>
      <c r="F187" s="30">
        <f t="shared" si="80"/>
        <v>-633.87046176750482</v>
      </c>
      <c r="G187" s="30">
        <f t="shared" si="80"/>
        <v>515.66139157499424</v>
      </c>
      <c r="H187" s="30">
        <f t="shared" si="80"/>
        <v>1559.6806593449933</v>
      </c>
      <c r="I187" s="161">
        <f t="shared" si="80"/>
        <v>2509.2939294974926</v>
      </c>
      <c r="J187" s="31"/>
    </row>
    <row r="188" spans="1:11" x14ac:dyDescent="0.45">
      <c r="A188" s="157"/>
      <c r="B188" s="158"/>
      <c r="C188" s="158"/>
      <c r="D188" s="158"/>
      <c r="E188" s="158"/>
      <c r="F188" s="158"/>
      <c r="G188" s="158"/>
      <c r="H188" s="158"/>
      <c r="I188" s="158"/>
      <c r="J188" s="64"/>
    </row>
    <row r="189" spans="1:11" ht="14.65" thickBot="1" x14ac:dyDescent="0.5">
      <c r="A189" s="169" t="s">
        <v>134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50"/>
    </row>
    <row r="190" spans="1:11" ht="14.65" thickBot="1" x14ac:dyDescent="0.5">
      <c r="A190" s="145" t="s">
        <v>17</v>
      </c>
      <c r="B190" s="146"/>
      <c r="C190" s="147" t="s">
        <v>33</v>
      </c>
      <c r="D190" s="147" t="s">
        <v>34</v>
      </c>
      <c r="E190" s="147" t="s">
        <v>35</v>
      </c>
      <c r="F190" s="147" t="s">
        <v>36</v>
      </c>
      <c r="G190" s="147" t="s">
        <v>37</v>
      </c>
      <c r="H190" s="147" t="s">
        <v>38</v>
      </c>
      <c r="I190" s="147" t="s">
        <v>39</v>
      </c>
      <c r="J190" s="148"/>
      <c r="K190" s="151"/>
    </row>
    <row r="191" spans="1:11" x14ac:dyDescent="0.45">
      <c r="A191" s="154" t="s">
        <v>10</v>
      </c>
      <c r="B191" s="155"/>
      <c r="C191" s="155"/>
      <c r="D191" s="155"/>
      <c r="E191" s="155"/>
      <c r="F191" s="155"/>
      <c r="G191" s="155"/>
      <c r="H191" s="155"/>
      <c r="I191" s="155"/>
      <c r="J191" s="156"/>
      <c r="K191" s="151"/>
    </row>
    <row r="192" spans="1:11" x14ac:dyDescent="0.45">
      <c r="A192" s="16" t="s">
        <v>8</v>
      </c>
      <c r="B192" s="11"/>
      <c r="C192" s="11">
        <f>$C$10*12*$C$9</f>
        <v>18677.106</v>
      </c>
      <c r="D192" s="11">
        <f t="shared" ref="D192:I192" si="81">$C$10*12*$C$9</f>
        <v>18677.106</v>
      </c>
      <c r="E192" s="11">
        <f t="shared" si="81"/>
        <v>18677.106</v>
      </c>
      <c r="F192" s="11">
        <f t="shared" si="81"/>
        <v>18677.106</v>
      </c>
      <c r="G192" s="11">
        <f t="shared" si="81"/>
        <v>18677.106</v>
      </c>
      <c r="H192" s="11">
        <f t="shared" si="81"/>
        <v>18677.106</v>
      </c>
      <c r="I192" s="11">
        <f t="shared" si="81"/>
        <v>18677.106</v>
      </c>
      <c r="J192" s="17"/>
    </row>
    <row r="193" spans="1:10" x14ac:dyDescent="0.45">
      <c r="A193" s="16" t="s">
        <v>44</v>
      </c>
      <c r="B193" s="11"/>
      <c r="C193" s="11">
        <f>C192/6</f>
        <v>3112.8510000000001</v>
      </c>
      <c r="D193" s="11">
        <f t="shared" ref="D193:I193" si="82">D192/6</f>
        <v>3112.8510000000001</v>
      </c>
      <c r="E193" s="11">
        <f t="shared" si="82"/>
        <v>3112.8510000000001</v>
      </c>
      <c r="F193" s="11">
        <f t="shared" si="82"/>
        <v>3112.8510000000001</v>
      </c>
      <c r="G193" s="11">
        <f t="shared" si="82"/>
        <v>3112.8510000000001</v>
      </c>
      <c r="H193" s="11">
        <f t="shared" si="82"/>
        <v>3112.8510000000001</v>
      </c>
      <c r="I193" s="11">
        <f t="shared" si="82"/>
        <v>3112.8510000000001</v>
      </c>
      <c r="J193" s="17"/>
    </row>
    <row r="194" spans="1:10" x14ac:dyDescent="0.45">
      <c r="A194" s="15" t="s">
        <v>9</v>
      </c>
      <c r="B194" s="13"/>
      <c r="C194" s="13">
        <f>C192-C193</f>
        <v>15564.254999999999</v>
      </c>
      <c r="D194" s="13">
        <f t="shared" ref="D194:I194" si="83">D192-D193</f>
        <v>15564.254999999999</v>
      </c>
      <c r="E194" s="13">
        <f t="shared" si="83"/>
        <v>15564.254999999999</v>
      </c>
      <c r="F194" s="13">
        <f t="shared" si="83"/>
        <v>15564.254999999999</v>
      </c>
      <c r="G194" s="13">
        <f t="shared" si="83"/>
        <v>15564.254999999999</v>
      </c>
      <c r="H194" s="13">
        <f t="shared" si="83"/>
        <v>15564.254999999999</v>
      </c>
      <c r="I194" s="13">
        <f t="shared" si="83"/>
        <v>15564.254999999999</v>
      </c>
      <c r="J194" s="17"/>
    </row>
    <row r="195" spans="1:10" x14ac:dyDescent="0.45">
      <c r="A195" s="15" t="s">
        <v>104</v>
      </c>
      <c r="B195" s="11"/>
      <c r="C195" s="11"/>
      <c r="D195" s="11"/>
      <c r="E195" s="11"/>
      <c r="F195" s="11"/>
      <c r="G195" s="11"/>
      <c r="H195" s="11"/>
      <c r="I195" s="11"/>
      <c r="J195" s="17"/>
    </row>
    <row r="196" spans="1:10" x14ac:dyDescent="0.45">
      <c r="A196" s="16" t="s">
        <v>12</v>
      </c>
      <c r="B196" s="11"/>
      <c r="C196" s="11">
        <f>$D$53</f>
        <v>12802.2552</v>
      </c>
      <c r="D196" s="11">
        <f t="shared" ref="D196:I196" si="84">$D$53</f>
        <v>12802.2552</v>
      </c>
      <c r="E196" s="11">
        <f t="shared" si="84"/>
        <v>12802.2552</v>
      </c>
      <c r="F196" s="11">
        <f t="shared" si="84"/>
        <v>12802.2552</v>
      </c>
      <c r="G196" s="11">
        <f t="shared" si="84"/>
        <v>12802.2552</v>
      </c>
      <c r="H196" s="11">
        <f t="shared" si="84"/>
        <v>12802.2552</v>
      </c>
      <c r="I196" s="11">
        <f t="shared" si="84"/>
        <v>12802.2552</v>
      </c>
      <c r="J196" s="17"/>
    </row>
    <row r="197" spans="1:10" x14ac:dyDescent="0.45">
      <c r="A197" s="16" t="s">
        <v>44</v>
      </c>
      <c r="B197" s="11"/>
      <c r="C197" s="11">
        <f>C196/6</f>
        <v>2133.7091999999998</v>
      </c>
      <c r="D197" s="11">
        <f t="shared" ref="D197:I197" si="85">D196/6</f>
        <v>2133.7091999999998</v>
      </c>
      <c r="E197" s="11">
        <f t="shared" si="85"/>
        <v>2133.7091999999998</v>
      </c>
      <c r="F197" s="11">
        <f t="shared" si="85"/>
        <v>2133.7091999999998</v>
      </c>
      <c r="G197" s="11">
        <f t="shared" si="85"/>
        <v>2133.7091999999998</v>
      </c>
      <c r="H197" s="11">
        <f t="shared" si="85"/>
        <v>2133.7091999999998</v>
      </c>
      <c r="I197" s="11">
        <f t="shared" si="85"/>
        <v>2133.7091999999998</v>
      </c>
      <c r="J197" s="17"/>
    </row>
    <row r="198" spans="1:10" x14ac:dyDescent="0.45">
      <c r="A198" s="15" t="s">
        <v>19</v>
      </c>
      <c r="B198" s="13"/>
      <c r="C198" s="13">
        <f t="shared" ref="C198:I198" si="86">C196-C197</f>
        <v>10668.546</v>
      </c>
      <c r="D198" s="13">
        <f t="shared" si="86"/>
        <v>10668.546</v>
      </c>
      <c r="E198" s="13">
        <f t="shared" si="86"/>
        <v>10668.546</v>
      </c>
      <c r="F198" s="13">
        <f t="shared" si="86"/>
        <v>10668.546</v>
      </c>
      <c r="G198" s="13">
        <f t="shared" si="86"/>
        <v>10668.546</v>
      </c>
      <c r="H198" s="13">
        <f t="shared" si="86"/>
        <v>10668.546</v>
      </c>
      <c r="I198" s="13">
        <f t="shared" si="86"/>
        <v>10668.546</v>
      </c>
      <c r="J198" s="17"/>
    </row>
    <row r="199" spans="1:10" x14ac:dyDescent="0.45">
      <c r="A199" s="16" t="s">
        <v>102</v>
      </c>
      <c r="B199" s="11"/>
      <c r="C199" s="11">
        <f>$B$19</f>
        <v>1327.2</v>
      </c>
      <c r="D199" s="11">
        <f t="shared" ref="D199:I199" si="87">$B$19</f>
        <v>1327.2</v>
      </c>
      <c r="E199" s="11">
        <f t="shared" si="87"/>
        <v>1327.2</v>
      </c>
      <c r="F199" s="11">
        <f t="shared" si="87"/>
        <v>1327.2</v>
      </c>
      <c r="G199" s="11">
        <f t="shared" si="87"/>
        <v>1327.2</v>
      </c>
      <c r="H199" s="11">
        <f t="shared" si="87"/>
        <v>1327.2</v>
      </c>
      <c r="I199" s="11">
        <f t="shared" si="87"/>
        <v>1327.2</v>
      </c>
      <c r="J199" s="17"/>
    </row>
    <row r="200" spans="1:10" x14ac:dyDescent="0.45">
      <c r="A200" s="15" t="s">
        <v>105</v>
      </c>
      <c r="B200" s="12"/>
      <c r="C200" s="12">
        <f>C198+C199</f>
        <v>11995.746000000001</v>
      </c>
      <c r="D200" s="12">
        <f t="shared" ref="D200:I200" si="88">D198+D199</f>
        <v>11995.746000000001</v>
      </c>
      <c r="E200" s="12">
        <f t="shared" si="88"/>
        <v>11995.746000000001</v>
      </c>
      <c r="F200" s="12">
        <f t="shared" si="88"/>
        <v>11995.746000000001</v>
      </c>
      <c r="G200" s="12">
        <f t="shared" si="88"/>
        <v>11995.746000000001</v>
      </c>
      <c r="H200" s="12">
        <f t="shared" si="88"/>
        <v>11995.746000000001</v>
      </c>
      <c r="I200" s="12">
        <f t="shared" si="88"/>
        <v>11995.746000000001</v>
      </c>
      <c r="J200" s="17"/>
    </row>
    <row r="201" spans="1:10" x14ac:dyDescent="0.45">
      <c r="A201" s="134" t="s">
        <v>101</v>
      </c>
      <c r="B201" s="135"/>
      <c r="C201" s="135">
        <f>C194-C200</f>
        <v>3568.5089999999982</v>
      </c>
      <c r="D201" s="135">
        <f t="shared" ref="D201:I201" si="89">D194-D200</f>
        <v>3568.5089999999982</v>
      </c>
      <c r="E201" s="135">
        <f t="shared" si="89"/>
        <v>3568.5089999999982</v>
      </c>
      <c r="F201" s="135">
        <f t="shared" si="89"/>
        <v>3568.5089999999982</v>
      </c>
      <c r="G201" s="135">
        <f t="shared" si="89"/>
        <v>3568.5089999999982</v>
      </c>
      <c r="H201" s="135">
        <f t="shared" si="89"/>
        <v>3568.5089999999982</v>
      </c>
      <c r="I201" s="135">
        <f t="shared" si="89"/>
        <v>3568.5089999999982</v>
      </c>
      <c r="J201" s="17"/>
    </row>
    <row r="202" spans="1:10" x14ac:dyDescent="0.45">
      <c r="A202" s="15" t="s">
        <v>24</v>
      </c>
      <c r="B202" s="135"/>
      <c r="C202" s="135"/>
      <c r="D202" s="135"/>
      <c r="E202" s="135"/>
      <c r="F202" s="135"/>
      <c r="G202" s="135"/>
      <c r="H202" s="135"/>
      <c r="I202" s="135"/>
      <c r="J202" s="17"/>
    </row>
    <row r="203" spans="1:10" x14ac:dyDescent="0.45">
      <c r="A203" s="16" t="s">
        <v>103</v>
      </c>
      <c r="B203" s="11"/>
      <c r="C203" s="11">
        <f>$B$18</f>
        <v>96</v>
      </c>
      <c r="D203" s="11">
        <f t="shared" ref="D203:I203" si="90">$B$18</f>
        <v>96</v>
      </c>
      <c r="E203" s="11">
        <f t="shared" si="90"/>
        <v>96</v>
      </c>
      <c r="F203" s="11">
        <f t="shared" si="90"/>
        <v>96</v>
      </c>
      <c r="G203" s="11">
        <f t="shared" si="90"/>
        <v>96</v>
      </c>
      <c r="H203" s="11">
        <f t="shared" si="90"/>
        <v>96</v>
      </c>
      <c r="I203" s="11">
        <f t="shared" si="90"/>
        <v>96</v>
      </c>
      <c r="J203" s="17"/>
    </row>
    <row r="204" spans="1:10" x14ac:dyDescent="0.45">
      <c r="A204" s="15" t="s">
        <v>107</v>
      </c>
      <c r="B204" s="5"/>
      <c r="C204" s="11"/>
      <c r="D204" s="11"/>
      <c r="E204" s="11"/>
      <c r="F204" s="11"/>
      <c r="G204" s="11"/>
      <c r="H204" s="11"/>
      <c r="I204" s="11"/>
      <c r="J204" s="149"/>
    </row>
    <row r="205" spans="1:10" x14ac:dyDescent="0.45">
      <c r="A205" s="16" t="s">
        <v>108</v>
      </c>
      <c r="B205" s="5"/>
      <c r="C205" s="11">
        <f>$B$17</f>
        <v>432</v>
      </c>
      <c r="D205" s="11">
        <f t="shared" ref="D205:I205" si="91">$B$17</f>
        <v>432</v>
      </c>
      <c r="E205" s="11">
        <f t="shared" si="91"/>
        <v>432</v>
      </c>
      <c r="F205" s="11">
        <f t="shared" si="91"/>
        <v>432</v>
      </c>
      <c r="G205" s="11">
        <f t="shared" si="91"/>
        <v>432</v>
      </c>
      <c r="H205" s="11">
        <f t="shared" si="91"/>
        <v>432</v>
      </c>
      <c r="I205" s="11">
        <f t="shared" si="91"/>
        <v>432</v>
      </c>
      <c r="J205" s="149"/>
    </row>
    <row r="206" spans="1:10" x14ac:dyDescent="0.45">
      <c r="A206" s="16" t="s">
        <v>20</v>
      </c>
      <c r="B206" s="11"/>
      <c r="C206" s="11">
        <v>500.3</v>
      </c>
      <c r="D206" s="11">
        <v>500.3</v>
      </c>
      <c r="E206" s="11">
        <v>500.3</v>
      </c>
      <c r="F206" s="11">
        <v>500.3</v>
      </c>
      <c r="G206" s="11">
        <v>500.3</v>
      </c>
      <c r="H206" s="11">
        <v>500.3</v>
      </c>
      <c r="I206" s="11">
        <v>500.3</v>
      </c>
      <c r="J206" s="17"/>
    </row>
    <row r="207" spans="1:10" x14ac:dyDescent="0.45">
      <c r="A207" s="16" t="s">
        <v>15</v>
      </c>
      <c r="B207" s="11"/>
      <c r="C207" s="11">
        <f>22%*(C199+C203+C205)</f>
        <v>408.14400000000001</v>
      </c>
      <c r="D207" s="11">
        <f t="shared" ref="D207:I207" si="92">22%*(D199+D203+D205)</f>
        <v>408.14400000000001</v>
      </c>
      <c r="E207" s="11">
        <f t="shared" si="92"/>
        <v>408.14400000000001</v>
      </c>
      <c r="F207" s="11">
        <f t="shared" si="92"/>
        <v>408.14400000000001</v>
      </c>
      <c r="G207" s="11">
        <f t="shared" si="92"/>
        <v>408.14400000000001</v>
      </c>
      <c r="H207" s="11">
        <f t="shared" si="92"/>
        <v>408.14400000000001</v>
      </c>
      <c r="I207" s="11">
        <f t="shared" si="92"/>
        <v>408.14400000000001</v>
      </c>
      <c r="J207" s="17"/>
    </row>
    <row r="208" spans="1:10" x14ac:dyDescent="0.45">
      <c r="A208" s="15" t="s">
        <v>109</v>
      </c>
      <c r="B208" s="12"/>
      <c r="C208" s="13">
        <f>SUM(C205:C207)</f>
        <v>1340.444</v>
      </c>
      <c r="D208" s="13">
        <f t="shared" ref="D208:I208" si="93">SUM(D205:D207)</f>
        <v>1340.444</v>
      </c>
      <c r="E208" s="13">
        <f t="shared" si="93"/>
        <v>1340.444</v>
      </c>
      <c r="F208" s="13">
        <f t="shared" si="93"/>
        <v>1340.444</v>
      </c>
      <c r="G208" s="13">
        <f t="shared" si="93"/>
        <v>1340.444</v>
      </c>
      <c r="H208" s="13">
        <f t="shared" si="93"/>
        <v>1340.444</v>
      </c>
      <c r="I208" s="13">
        <f t="shared" si="93"/>
        <v>1340.444</v>
      </c>
      <c r="J208" s="28"/>
    </row>
    <row r="209" spans="1:10" x14ac:dyDescent="0.45">
      <c r="A209" s="15" t="s">
        <v>100</v>
      </c>
      <c r="B209" s="59"/>
      <c r="C209" s="13">
        <f>C203+C208</f>
        <v>1436.444</v>
      </c>
      <c r="D209" s="13">
        <f t="shared" ref="D209:I209" si="94">D203+D208</f>
        <v>1436.444</v>
      </c>
      <c r="E209" s="13">
        <f t="shared" si="94"/>
        <v>1436.444</v>
      </c>
      <c r="F209" s="13">
        <f t="shared" si="94"/>
        <v>1436.444</v>
      </c>
      <c r="G209" s="13">
        <f t="shared" si="94"/>
        <v>1436.444</v>
      </c>
      <c r="H209" s="13">
        <f t="shared" si="94"/>
        <v>1436.444</v>
      </c>
      <c r="I209" s="13">
        <f t="shared" si="94"/>
        <v>1436.444</v>
      </c>
      <c r="J209" s="149"/>
    </row>
    <row r="210" spans="1:10" x14ac:dyDescent="0.45">
      <c r="A210" s="134" t="s">
        <v>106</v>
      </c>
      <c r="B210" s="139"/>
      <c r="C210" s="135">
        <f>C201-C209</f>
        <v>2132.0649999999982</v>
      </c>
      <c r="D210" s="135">
        <f t="shared" ref="D210:I210" si="95">D201-D209</f>
        <v>2132.0649999999982</v>
      </c>
      <c r="E210" s="135">
        <f t="shared" si="95"/>
        <v>2132.0649999999982</v>
      </c>
      <c r="F210" s="135">
        <f t="shared" si="95"/>
        <v>2132.0649999999982</v>
      </c>
      <c r="G210" s="135">
        <f t="shared" si="95"/>
        <v>2132.0649999999982</v>
      </c>
      <c r="H210" s="135">
        <f t="shared" si="95"/>
        <v>2132.0649999999982</v>
      </c>
      <c r="I210" s="135">
        <f t="shared" si="95"/>
        <v>2132.0649999999982</v>
      </c>
      <c r="J210" s="149"/>
    </row>
    <row r="211" spans="1:10" x14ac:dyDescent="0.45">
      <c r="A211" s="16" t="s">
        <v>14</v>
      </c>
      <c r="B211" s="11"/>
      <c r="C211" s="11">
        <f>18%*C210</f>
        <v>383.77169999999967</v>
      </c>
      <c r="D211" s="11">
        <f t="shared" ref="D211:I211" si="96">18%*D210</f>
        <v>383.77169999999967</v>
      </c>
      <c r="E211" s="11">
        <f t="shared" si="96"/>
        <v>383.77169999999967</v>
      </c>
      <c r="F211" s="11">
        <f t="shared" si="96"/>
        <v>383.77169999999967</v>
      </c>
      <c r="G211" s="11">
        <f t="shared" si="96"/>
        <v>383.77169999999967</v>
      </c>
      <c r="H211" s="11">
        <f t="shared" si="96"/>
        <v>383.77169999999967</v>
      </c>
      <c r="I211" s="11">
        <f t="shared" si="96"/>
        <v>383.77169999999967</v>
      </c>
      <c r="J211" s="17"/>
    </row>
    <row r="212" spans="1:10" x14ac:dyDescent="0.45">
      <c r="A212" s="24" t="s">
        <v>21</v>
      </c>
      <c r="B212" s="25"/>
      <c r="C212" s="25">
        <f>C210-C211</f>
        <v>1748.2932999999985</v>
      </c>
      <c r="D212" s="25">
        <f t="shared" ref="D212:I212" si="97">D210-D211</f>
        <v>1748.2932999999985</v>
      </c>
      <c r="E212" s="25">
        <f t="shared" si="97"/>
        <v>1748.2932999999985</v>
      </c>
      <c r="F212" s="25">
        <f t="shared" si="97"/>
        <v>1748.2932999999985</v>
      </c>
      <c r="G212" s="25">
        <f t="shared" si="97"/>
        <v>1748.2932999999985</v>
      </c>
      <c r="H212" s="25">
        <f t="shared" si="97"/>
        <v>1748.2932999999985</v>
      </c>
      <c r="I212" s="25">
        <f t="shared" si="97"/>
        <v>1748.2932999999985</v>
      </c>
      <c r="J212" s="17"/>
    </row>
    <row r="213" spans="1:10" x14ac:dyDescent="0.45">
      <c r="A213" s="16" t="s">
        <v>18</v>
      </c>
      <c r="B213" s="5"/>
      <c r="C213" s="11">
        <f>25%*C212</f>
        <v>437.07332499999961</v>
      </c>
      <c r="D213" s="11">
        <f t="shared" ref="D213:I213" si="98">25%*D212</f>
        <v>437.07332499999961</v>
      </c>
      <c r="E213" s="11">
        <f t="shared" si="98"/>
        <v>437.07332499999961</v>
      </c>
      <c r="F213" s="11">
        <f t="shared" si="98"/>
        <v>437.07332499999961</v>
      </c>
      <c r="G213" s="11">
        <f t="shared" si="98"/>
        <v>437.07332499999961</v>
      </c>
      <c r="H213" s="11">
        <f t="shared" si="98"/>
        <v>437.07332499999961</v>
      </c>
      <c r="I213" s="11">
        <f t="shared" si="98"/>
        <v>437.07332499999961</v>
      </c>
      <c r="J213" s="17"/>
    </row>
    <row r="214" spans="1:10" x14ac:dyDescent="0.45">
      <c r="A214" s="41" t="s">
        <v>25</v>
      </c>
      <c r="B214" s="59"/>
      <c r="C214" s="144">
        <f>C212-C213+C206</f>
        <v>1811.5199749999988</v>
      </c>
      <c r="D214" s="144">
        <f t="shared" ref="D214:I214" si="99">D212-D213+D206</f>
        <v>1811.5199749999988</v>
      </c>
      <c r="E214" s="144">
        <f t="shared" si="99"/>
        <v>1811.5199749999988</v>
      </c>
      <c r="F214" s="144">
        <f t="shared" si="99"/>
        <v>1811.5199749999988</v>
      </c>
      <c r="G214" s="144">
        <f t="shared" si="99"/>
        <v>1811.5199749999988</v>
      </c>
      <c r="H214" s="144">
        <f t="shared" si="99"/>
        <v>1811.5199749999988</v>
      </c>
      <c r="I214" s="144">
        <f t="shared" si="99"/>
        <v>1811.5199749999988</v>
      </c>
      <c r="J214" s="152"/>
    </row>
    <row r="215" spans="1:10" x14ac:dyDescent="0.45">
      <c r="A215" s="26" t="s">
        <v>28</v>
      </c>
      <c r="B215" s="5"/>
      <c r="C215" s="8">
        <v>0.90900000000000003</v>
      </c>
      <c r="D215" s="8">
        <v>0.82599999999999996</v>
      </c>
      <c r="E215" s="8">
        <v>0.751</v>
      </c>
      <c r="F215" s="8">
        <v>0.68300000000000005</v>
      </c>
      <c r="G215" s="8">
        <v>0.621</v>
      </c>
      <c r="H215" s="8">
        <v>0.56399999999999995</v>
      </c>
      <c r="I215" s="8">
        <v>0.51300000000000001</v>
      </c>
      <c r="J215" s="27"/>
    </row>
    <row r="216" spans="1:10" x14ac:dyDescent="0.45">
      <c r="A216" s="24" t="s">
        <v>29</v>
      </c>
      <c r="B216" s="55"/>
      <c r="C216" s="56">
        <f>C214*C215</f>
        <v>1646.671657274999</v>
      </c>
      <c r="D216" s="56">
        <f t="shared" ref="D216:I216" si="100">D214*D215</f>
        <v>1496.3154993499988</v>
      </c>
      <c r="E216" s="56">
        <f t="shared" si="100"/>
        <v>1360.451501224999</v>
      </c>
      <c r="F216" s="56">
        <f t="shared" si="100"/>
        <v>1237.2681429249992</v>
      </c>
      <c r="G216" s="56">
        <f t="shared" si="100"/>
        <v>1124.9539044749993</v>
      </c>
      <c r="H216" s="56">
        <f t="shared" si="100"/>
        <v>1021.6972658999993</v>
      </c>
      <c r="I216" s="56">
        <f t="shared" si="100"/>
        <v>929.30974717499942</v>
      </c>
      <c r="J216" s="153"/>
    </row>
    <row r="217" spans="1:10" x14ac:dyDescent="0.45">
      <c r="A217" s="16" t="s">
        <v>30</v>
      </c>
      <c r="B217" s="12">
        <v>-6500</v>
      </c>
      <c r="C217" s="9"/>
      <c r="D217" s="9"/>
      <c r="E217" s="9"/>
      <c r="F217" s="9"/>
      <c r="G217" s="9"/>
      <c r="H217" s="9"/>
      <c r="I217" s="9"/>
      <c r="J217" s="28"/>
    </row>
    <row r="218" spans="1:10" ht="14.65" thickBot="1" x14ac:dyDescent="0.5">
      <c r="A218" s="29" t="s">
        <v>31</v>
      </c>
      <c r="B218" s="30"/>
      <c r="C218" s="30">
        <f>B217+C216</f>
        <v>-4853.3283427250008</v>
      </c>
      <c r="D218" s="30">
        <f>C218+D216</f>
        <v>-3357.0128433750019</v>
      </c>
      <c r="E218" s="30">
        <f t="shared" ref="E218:I218" si="101">D218+E216</f>
        <v>-1996.5613421500029</v>
      </c>
      <c r="F218" s="30">
        <f t="shared" si="101"/>
        <v>-759.29319922500372</v>
      </c>
      <c r="G218" s="30">
        <f t="shared" si="101"/>
        <v>365.66070524999554</v>
      </c>
      <c r="H218" s="30">
        <f t="shared" si="101"/>
        <v>1387.3579711499947</v>
      </c>
      <c r="I218" s="161">
        <f t="shared" si="101"/>
        <v>2316.667718324994</v>
      </c>
      <c r="J218" s="31"/>
    </row>
    <row r="220" spans="1:10" ht="14.65" thickBot="1" x14ac:dyDescent="0.5">
      <c r="A220" s="169" t="s">
        <v>135</v>
      </c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14.65" thickBot="1" x14ac:dyDescent="0.5">
      <c r="A221" s="145" t="s">
        <v>17</v>
      </c>
      <c r="B221" s="146"/>
      <c r="C221" s="147" t="s">
        <v>33</v>
      </c>
      <c r="D221" s="147" t="s">
        <v>34</v>
      </c>
      <c r="E221" s="147" t="s">
        <v>35</v>
      </c>
      <c r="F221" s="147" t="s">
        <v>36</v>
      </c>
      <c r="G221" s="147" t="s">
        <v>37</v>
      </c>
      <c r="H221" s="147" t="s">
        <v>38</v>
      </c>
      <c r="I221" s="147" t="s">
        <v>39</v>
      </c>
      <c r="J221" s="148"/>
    </row>
    <row r="222" spans="1:10" x14ac:dyDescent="0.45">
      <c r="A222" s="154" t="s">
        <v>10</v>
      </c>
      <c r="B222" s="155"/>
      <c r="C222" s="155"/>
      <c r="D222" s="155"/>
      <c r="E222" s="155"/>
      <c r="F222" s="155"/>
      <c r="G222" s="155"/>
      <c r="H222" s="155"/>
      <c r="I222" s="155"/>
      <c r="J222" s="156"/>
    </row>
    <row r="223" spans="1:10" x14ac:dyDescent="0.45">
      <c r="A223" s="16" t="s">
        <v>8</v>
      </c>
      <c r="B223" s="11"/>
      <c r="C223" s="11">
        <f>$C$10*12*$C$9</f>
        <v>18677.106</v>
      </c>
      <c r="D223" s="11">
        <f t="shared" ref="D223:I223" si="102">$C$10*12*$C$9</f>
        <v>18677.106</v>
      </c>
      <c r="E223" s="11">
        <f t="shared" si="102"/>
        <v>18677.106</v>
      </c>
      <c r="F223" s="11">
        <f t="shared" si="102"/>
        <v>18677.106</v>
      </c>
      <c r="G223" s="11">
        <f t="shared" si="102"/>
        <v>18677.106</v>
      </c>
      <c r="H223" s="11">
        <f t="shared" si="102"/>
        <v>18677.106</v>
      </c>
      <c r="I223" s="11">
        <f t="shared" si="102"/>
        <v>18677.106</v>
      </c>
      <c r="J223" s="17"/>
    </row>
    <row r="224" spans="1:10" x14ac:dyDescent="0.45">
      <c r="A224" s="16" t="s">
        <v>44</v>
      </c>
      <c r="B224" s="11"/>
      <c r="C224" s="11">
        <f>C223/6</f>
        <v>3112.8510000000001</v>
      </c>
      <c r="D224" s="11">
        <f t="shared" ref="D224:I224" si="103">D223/6</f>
        <v>3112.8510000000001</v>
      </c>
      <c r="E224" s="11">
        <f t="shared" si="103"/>
        <v>3112.8510000000001</v>
      </c>
      <c r="F224" s="11">
        <f t="shared" si="103"/>
        <v>3112.8510000000001</v>
      </c>
      <c r="G224" s="11">
        <f t="shared" si="103"/>
        <v>3112.8510000000001</v>
      </c>
      <c r="H224" s="11">
        <f t="shared" si="103"/>
        <v>3112.8510000000001</v>
      </c>
      <c r="I224" s="11">
        <f t="shared" si="103"/>
        <v>3112.8510000000001</v>
      </c>
      <c r="J224" s="17"/>
    </row>
    <row r="225" spans="1:11" x14ac:dyDescent="0.45">
      <c r="A225" s="15" t="s">
        <v>9</v>
      </c>
      <c r="B225" s="13"/>
      <c r="C225" s="13">
        <f>C223-C224</f>
        <v>15564.254999999999</v>
      </c>
      <c r="D225" s="13">
        <f t="shared" ref="D225:I225" si="104">D223-D224</f>
        <v>15564.254999999999</v>
      </c>
      <c r="E225" s="13">
        <f t="shared" si="104"/>
        <v>15564.254999999999</v>
      </c>
      <c r="F225" s="13">
        <f t="shared" si="104"/>
        <v>15564.254999999999</v>
      </c>
      <c r="G225" s="13">
        <f t="shared" si="104"/>
        <v>15564.254999999999</v>
      </c>
      <c r="H225" s="13">
        <f t="shared" si="104"/>
        <v>15564.254999999999</v>
      </c>
      <c r="I225" s="13">
        <f t="shared" si="104"/>
        <v>15564.254999999999</v>
      </c>
      <c r="J225" s="17"/>
    </row>
    <row r="226" spans="1:11" x14ac:dyDescent="0.45">
      <c r="A226" s="15" t="s">
        <v>104</v>
      </c>
      <c r="B226" s="11"/>
      <c r="C226" s="11"/>
      <c r="D226" s="11"/>
      <c r="E226" s="11"/>
      <c r="F226" s="11"/>
      <c r="G226" s="11"/>
      <c r="H226" s="11"/>
      <c r="I226" s="11"/>
      <c r="J226" s="17"/>
    </row>
    <row r="227" spans="1:11" x14ac:dyDescent="0.45">
      <c r="A227" s="16" t="s">
        <v>12</v>
      </c>
      <c r="B227" s="11"/>
      <c r="C227" s="11">
        <f>$D$61</f>
        <v>12699.287999999999</v>
      </c>
      <c r="D227" s="11">
        <f t="shared" ref="D227:I227" si="105">$D$61</f>
        <v>12699.287999999999</v>
      </c>
      <c r="E227" s="11">
        <f t="shared" si="105"/>
        <v>12699.287999999999</v>
      </c>
      <c r="F227" s="11">
        <f t="shared" si="105"/>
        <v>12699.287999999999</v>
      </c>
      <c r="G227" s="11">
        <f t="shared" si="105"/>
        <v>12699.287999999999</v>
      </c>
      <c r="H227" s="11">
        <f t="shared" si="105"/>
        <v>12699.287999999999</v>
      </c>
      <c r="I227" s="11">
        <f t="shared" si="105"/>
        <v>12699.287999999999</v>
      </c>
      <c r="J227" s="17"/>
    </row>
    <row r="228" spans="1:11" x14ac:dyDescent="0.45">
      <c r="A228" s="16" t="s">
        <v>44</v>
      </c>
      <c r="B228" s="11"/>
      <c r="C228" s="11">
        <f>C227/6</f>
        <v>2116.5479999999998</v>
      </c>
      <c r="D228" s="11">
        <f t="shared" ref="D228:I228" si="106">D227/6</f>
        <v>2116.5479999999998</v>
      </c>
      <c r="E228" s="11">
        <f t="shared" si="106"/>
        <v>2116.5479999999998</v>
      </c>
      <c r="F228" s="11">
        <f t="shared" si="106"/>
        <v>2116.5479999999998</v>
      </c>
      <c r="G228" s="11">
        <f t="shared" si="106"/>
        <v>2116.5479999999998</v>
      </c>
      <c r="H228" s="11">
        <f t="shared" si="106"/>
        <v>2116.5479999999998</v>
      </c>
      <c r="I228" s="11">
        <f t="shared" si="106"/>
        <v>2116.5479999999998</v>
      </c>
      <c r="J228" s="17"/>
    </row>
    <row r="229" spans="1:11" x14ac:dyDescent="0.45">
      <c r="A229" s="15" t="s">
        <v>19</v>
      </c>
      <c r="B229" s="13"/>
      <c r="C229" s="13">
        <f t="shared" ref="C229:I229" si="107">C227-C228</f>
        <v>10582.739999999998</v>
      </c>
      <c r="D229" s="13">
        <f t="shared" si="107"/>
        <v>10582.739999999998</v>
      </c>
      <c r="E229" s="13">
        <f t="shared" si="107"/>
        <v>10582.739999999998</v>
      </c>
      <c r="F229" s="13">
        <f t="shared" si="107"/>
        <v>10582.739999999998</v>
      </c>
      <c r="G229" s="13">
        <f t="shared" si="107"/>
        <v>10582.739999999998</v>
      </c>
      <c r="H229" s="13">
        <f t="shared" si="107"/>
        <v>10582.739999999998</v>
      </c>
      <c r="I229" s="13">
        <f t="shared" si="107"/>
        <v>10582.739999999998</v>
      </c>
      <c r="J229" s="17"/>
    </row>
    <row r="230" spans="1:11" x14ac:dyDescent="0.45">
      <c r="A230" s="16" t="s">
        <v>102</v>
      </c>
      <c r="B230" s="11"/>
      <c r="C230" s="11">
        <f>$B$19</f>
        <v>1327.2</v>
      </c>
      <c r="D230" s="11">
        <f t="shared" ref="D230:I230" si="108">$B$19</f>
        <v>1327.2</v>
      </c>
      <c r="E230" s="11">
        <f t="shared" si="108"/>
        <v>1327.2</v>
      </c>
      <c r="F230" s="11">
        <f t="shared" si="108"/>
        <v>1327.2</v>
      </c>
      <c r="G230" s="11">
        <f t="shared" si="108"/>
        <v>1327.2</v>
      </c>
      <c r="H230" s="11">
        <f t="shared" si="108"/>
        <v>1327.2</v>
      </c>
      <c r="I230" s="11">
        <f t="shared" si="108"/>
        <v>1327.2</v>
      </c>
      <c r="J230" s="17"/>
    </row>
    <row r="231" spans="1:11" x14ac:dyDescent="0.45">
      <c r="A231" s="15" t="s">
        <v>105</v>
      </c>
      <c r="B231" s="12"/>
      <c r="C231" s="12">
        <f>C229+C230</f>
        <v>11909.939999999999</v>
      </c>
      <c r="D231" s="12">
        <f t="shared" ref="D231:I231" si="109">D229+D230</f>
        <v>11909.939999999999</v>
      </c>
      <c r="E231" s="12">
        <f t="shared" si="109"/>
        <v>11909.939999999999</v>
      </c>
      <c r="F231" s="12">
        <f t="shared" si="109"/>
        <v>11909.939999999999</v>
      </c>
      <c r="G231" s="12">
        <f t="shared" si="109"/>
        <v>11909.939999999999</v>
      </c>
      <c r="H231" s="12">
        <f t="shared" si="109"/>
        <v>11909.939999999999</v>
      </c>
      <c r="I231" s="12">
        <f t="shared" si="109"/>
        <v>11909.939999999999</v>
      </c>
      <c r="J231" s="17"/>
    </row>
    <row r="232" spans="1:11" x14ac:dyDescent="0.45">
      <c r="A232" s="134" t="s">
        <v>101</v>
      </c>
      <c r="B232" s="135"/>
      <c r="C232" s="135">
        <f>C225-C231</f>
        <v>3654.3150000000005</v>
      </c>
      <c r="D232" s="135">
        <f t="shared" ref="D232:I232" si="110">D225-D231</f>
        <v>3654.3150000000005</v>
      </c>
      <c r="E232" s="135">
        <f t="shared" si="110"/>
        <v>3654.3150000000005</v>
      </c>
      <c r="F232" s="135">
        <f t="shared" si="110"/>
        <v>3654.3150000000005</v>
      </c>
      <c r="G232" s="135">
        <f t="shared" si="110"/>
        <v>3654.3150000000005</v>
      </c>
      <c r="H232" s="135">
        <f t="shared" si="110"/>
        <v>3654.3150000000005</v>
      </c>
      <c r="I232" s="135">
        <f t="shared" si="110"/>
        <v>3654.3150000000005</v>
      </c>
      <c r="J232" s="17"/>
    </row>
    <row r="233" spans="1:11" x14ac:dyDescent="0.45">
      <c r="A233" s="15" t="s">
        <v>24</v>
      </c>
      <c r="B233" s="135"/>
      <c r="C233" s="135"/>
      <c r="D233" s="135"/>
      <c r="E233" s="135"/>
      <c r="F233" s="135"/>
      <c r="G233" s="135"/>
      <c r="H233" s="135"/>
      <c r="I233" s="135"/>
      <c r="J233" s="17"/>
      <c r="K233" s="150"/>
    </row>
    <row r="234" spans="1:11" x14ac:dyDescent="0.45">
      <c r="A234" s="16" t="s">
        <v>103</v>
      </c>
      <c r="B234" s="11"/>
      <c r="C234" s="11">
        <f>$B$18</f>
        <v>96</v>
      </c>
      <c r="D234" s="11">
        <f t="shared" ref="D234:I234" si="111">$B$18</f>
        <v>96</v>
      </c>
      <c r="E234" s="11">
        <f t="shared" si="111"/>
        <v>96</v>
      </c>
      <c r="F234" s="11">
        <f t="shared" si="111"/>
        <v>96</v>
      </c>
      <c r="G234" s="11">
        <f t="shared" si="111"/>
        <v>96</v>
      </c>
      <c r="H234" s="11">
        <f t="shared" si="111"/>
        <v>96</v>
      </c>
      <c r="I234" s="11">
        <f t="shared" si="111"/>
        <v>96</v>
      </c>
      <c r="J234" s="17"/>
      <c r="K234" s="151"/>
    </row>
    <row r="235" spans="1:11" x14ac:dyDescent="0.45">
      <c r="A235" s="15" t="s">
        <v>107</v>
      </c>
      <c r="B235" s="5"/>
      <c r="C235" s="11"/>
      <c r="D235" s="11"/>
      <c r="E235" s="11"/>
      <c r="F235" s="11"/>
      <c r="G235" s="11"/>
      <c r="H235" s="11"/>
      <c r="I235" s="11"/>
      <c r="J235" s="149"/>
      <c r="K235" s="151"/>
    </row>
    <row r="236" spans="1:11" x14ac:dyDescent="0.45">
      <c r="A236" s="16" t="s">
        <v>108</v>
      </c>
      <c r="B236" s="5"/>
      <c r="C236" s="11">
        <f>$B$17</f>
        <v>432</v>
      </c>
      <c r="D236" s="11">
        <f t="shared" ref="D236:I236" si="112">$B$17</f>
        <v>432</v>
      </c>
      <c r="E236" s="11">
        <f t="shared" si="112"/>
        <v>432</v>
      </c>
      <c r="F236" s="11">
        <f t="shared" si="112"/>
        <v>432</v>
      </c>
      <c r="G236" s="11">
        <f t="shared" si="112"/>
        <v>432</v>
      </c>
      <c r="H236" s="11">
        <f t="shared" si="112"/>
        <v>432</v>
      </c>
      <c r="I236" s="11">
        <f t="shared" si="112"/>
        <v>432</v>
      </c>
      <c r="J236" s="149"/>
    </row>
    <row r="237" spans="1:11" x14ac:dyDescent="0.45">
      <c r="A237" s="16" t="s">
        <v>20</v>
      </c>
      <c r="B237" s="11"/>
      <c r="C237" s="11">
        <v>500.3</v>
      </c>
      <c r="D237" s="11">
        <v>500.3</v>
      </c>
      <c r="E237" s="11">
        <v>500.3</v>
      </c>
      <c r="F237" s="11">
        <v>500.3</v>
      </c>
      <c r="G237" s="11">
        <v>500.3</v>
      </c>
      <c r="H237" s="11">
        <v>500.3</v>
      </c>
      <c r="I237" s="11">
        <v>500.3</v>
      </c>
      <c r="J237" s="17"/>
    </row>
    <row r="238" spans="1:11" x14ac:dyDescent="0.45">
      <c r="A238" s="16" t="s">
        <v>15</v>
      </c>
      <c r="B238" s="11"/>
      <c r="C238" s="11">
        <f>22%*(C230+C234+C236)</f>
        <v>408.14400000000001</v>
      </c>
      <c r="D238" s="11">
        <f t="shared" ref="D238:I238" si="113">22%*(D230+D234+D236)</f>
        <v>408.14400000000001</v>
      </c>
      <c r="E238" s="11">
        <f t="shared" si="113"/>
        <v>408.14400000000001</v>
      </c>
      <c r="F238" s="11">
        <f t="shared" si="113"/>
        <v>408.14400000000001</v>
      </c>
      <c r="G238" s="11">
        <f t="shared" si="113"/>
        <v>408.14400000000001</v>
      </c>
      <c r="H238" s="11">
        <f t="shared" si="113"/>
        <v>408.14400000000001</v>
      </c>
      <c r="I238" s="11">
        <f t="shared" si="113"/>
        <v>408.14400000000001</v>
      </c>
      <c r="J238" s="17"/>
    </row>
    <row r="239" spans="1:11" x14ac:dyDescent="0.45">
      <c r="A239" s="15" t="s">
        <v>109</v>
      </c>
      <c r="B239" s="12"/>
      <c r="C239" s="13">
        <f>SUM(C236:C238)</f>
        <v>1340.444</v>
      </c>
      <c r="D239" s="13">
        <f t="shared" ref="D239:I239" si="114">SUM(D236:D238)</f>
        <v>1340.444</v>
      </c>
      <c r="E239" s="13">
        <f t="shared" si="114"/>
        <v>1340.444</v>
      </c>
      <c r="F239" s="13">
        <f t="shared" si="114"/>
        <v>1340.444</v>
      </c>
      <c r="G239" s="13">
        <f t="shared" si="114"/>
        <v>1340.444</v>
      </c>
      <c r="H239" s="13">
        <f t="shared" si="114"/>
        <v>1340.444</v>
      </c>
      <c r="I239" s="13">
        <f t="shared" si="114"/>
        <v>1340.444</v>
      </c>
      <c r="J239" s="28"/>
    </row>
    <row r="240" spans="1:11" x14ac:dyDescent="0.45">
      <c r="A240" s="15" t="s">
        <v>100</v>
      </c>
      <c r="B240" s="59"/>
      <c r="C240" s="13">
        <f>C234+C239</f>
        <v>1436.444</v>
      </c>
      <c r="D240" s="13">
        <f t="shared" ref="D240:I240" si="115">D234+D239</f>
        <v>1436.444</v>
      </c>
      <c r="E240" s="13">
        <f t="shared" si="115"/>
        <v>1436.444</v>
      </c>
      <c r="F240" s="13">
        <f t="shared" si="115"/>
        <v>1436.444</v>
      </c>
      <c r="G240" s="13">
        <f t="shared" si="115"/>
        <v>1436.444</v>
      </c>
      <c r="H240" s="13">
        <f t="shared" si="115"/>
        <v>1436.444</v>
      </c>
      <c r="I240" s="13">
        <f t="shared" si="115"/>
        <v>1436.444</v>
      </c>
      <c r="J240" s="149"/>
    </row>
    <row r="241" spans="1:11" x14ac:dyDescent="0.45">
      <c r="A241" s="134" t="s">
        <v>106</v>
      </c>
      <c r="B241" s="139"/>
      <c r="C241" s="135">
        <f>C232-C240</f>
        <v>2217.8710000000005</v>
      </c>
      <c r="D241" s="135">
        <f t="shared" ref="D241:I241" si="116">D232-D240</f>
        <v>2217.8710000000005</v>
      </c>
      <c r="E241" s="135">
        <f t="shared" si="116"/>
        <v>2217.8710000000005</v>
      </c>
      <c r="F241" s="135">
        <f t="shared" si="116"/>
        <v>2217.8710000000005</v>
      </c>
      <c r="G241" s="135">
        <f t="shared" si="116"/>
        <v>2217.8710000000005</v>
      </c>
      <c r="H241" s="135">
        <f t="shared" si="116"/>
        <v>2217.8710000000005</v>
      </c>
      <c r="I241" s="135">
        <f t="shared" si="116"/>
        <v>2217.8710000000005</v>
      </c>
      <c r="J241" s="149"/>
    </row>
    <row r="242" spans="1:11" x14ac:dyDescent="0.45">
      <c r="A242" s="16" t="s">
        <v>14</v>
      </c>
      <c r="B242" s="11"/>
      <c r="C242" s="11">
        <f>18%*C241</f>
        <v>399.21678000000009</v>
      </c>
      <c r="D242" s="11">
        <f t="shared" ref="D242:I242" si="117">18%*D241</f>
        <v>399.21678000000009</v>
      </c>
      <c r="E242" s="11">
        <f t="shared" si="117"/>
        <v>399.21678000000009</v>
      </c>
      <c r="F242" s="11">
        <f t="shared" si="117"/>
        <v>399.21678000000009</v>
      </c>
      <c r="G242" s="11">
        <f t="shared" si="117"/>
        <v>399.21678000000009</v>
      </c>
      <c r="H242" s="11">
        <f t="shared" si="117"/>
        <v>399.21678000000009</v>
      </c>
      <c r="I242" s="11">
        <f t="shared" si="117"/>
        <v>399.21678000000009</v>
      </c>
      <c r="J242" s="17"/>
    </row>
    <row r="243" spans="1:11" x14ac:dyDescent="0.45">
      <c r="A243" s="24" t="s">
        <v>21</v>
      </c>
      <c r="B243" s="25"/>
      <c r="C243" s="25">
        <f>C241-C242</f>
        <v>1818.6542200000004</v>
      </c>
      <c r="D243" s="25">
        <f t="shared" ref="D243:I243" si="118">D241-D242</f>
        <v>1818.6542200000004</v>
      </c>
      <c r="E243" s="25">
        <f t="shared" si="118"/>
        <v>1818.6542200000004</v>
      </c>
      <c r="F243" s="25">
        <f t="shared" si="118"/>
        <v>1818.6542200000004</v>
      </c>
      <c r="G243" s="25">
        <f t="shared" si="118"/>
        <v>1818.6542200000004</v>
      </c>
      <c r="H243" s="25">
        <f t="shared" si="118"/>
        <v>1818.6542200000004</v>
      </c>
      <c r="I243" s="25">
        <f t="shared" si="118"/>
        <v>1818.6542200000004</v>
      </c>
      <c r="J243" s="17"/>
    </row>
    <row r="244" spans="1:11" x14ac:dyDescent="0.45">
      <c r="A244" s="16" t="s">
        <v>18</v>
      </c>
      <c r="B244" s="5"/>
      <c r="C244" s="11">
        <f>25%*C243</f>
        <v>454.66355500000009</v>
      </c>
      <c r="D244" s="11">
        <f t="shared" ref="D244:I244" si="119">25%*D243</f>
        <v>454.66355500000009</v>
      </c>
      <c r="E244" s="11">
        <f t="shared" si="119"/>
        <v>454.66355500000009</v>
      </c>
      <c r="F244" s="11">
        <f t="shared" si="119"/>
        <v>454.66355500000009</v>
      </c>
      <c r="G244" s="11">
        <f t="shared" si="119"/>
        <v>454.66355500000009</v>
      </c>
      <c r="H244" s="11">
        <f t="shared" si="119"/>
        <v>454.66355500000009</v>
      </c>
      <c r="I244" s="11">
        <f t="shared" si="119"/>
        <v>454.66355500000009</v>
      </c>
      <c r="J244" s="17"/>
    </row>
    <row r="245" spans="1:11" x14ac:dyDescent="0.45">
      <c r="A245" s="41" t="s">
        <v>25</v>
      </c>
      <c r="B245" s="59"/>
      <c r="C245" s="144">
        <f>C243-C244+C237</f>
        <v>1864.2906650000002</v>
      </c>
      <c r="D245" s="144">
        <f t="shared" ref="D245:I245" si="120">D243-D244+D237</f>
        <v>1864.2906650000002</v>
      </c>
      <c r="E245" s="144">
        <f t="shared" si="120"/>
        <v>1864.2906650000002</v>
      </c>
      <c r="F245" s="144">
        <f t="shared" si="120"/>
        <v>1864.2906650000002</v>
      </c>
      <c r="G245" s="144">
        <f t="shared" si="120"/>
        <v>1864.2906650000002</v>
      </c>
      <c r="H245" s="144">
        <f t="shared" si="120"/>
        <v>1864.2906650000002</v>
      </c>
      <c r="I245" s="144">
        <f t="shared" si="120"/>
        <v>1864.2906650000002</v>
      </c>
      <c r="J245" s="152"/>
    </row>
    <row r="246" spans="1:11" x14ac:dyDescent="0.45">
      <c r="A246" s="26" t="s">
        <v>28</v>
      </c>
      <c r="B246" s="5"/>
      <c r="C246" s="8">
        <v>0.90900000000000003</v>
      </c>
      <c r="D246" s="8">
        <v>0.82599999999999996</v>
      </c>
      <c r="E246" s="8">
        <v>0.751</v>
      </c>
      <c r="F246" s="8">
        <v>0.68300000000000005</v>
      </c>
      <c r="G246" s="8">
        <v>0.621</v>
      </c>
      <c r="H246" s="8">
        <v>0.56399999999999995</v>
      </c>
      <c r="I246" s="8">
        <v>0.51300000000000001</v>
      </c>
      <c r="J246" s="27"/>
    </row>
    <row r="247" spans="1:11" x14ac:dyDescent="0.45">
      <c r="A247" s="24" t="s">
        <v>29</v>
      </c>
      <c r="B247" s="55"/>
      <c r="C247" s="56">
        <f>C245*C246</f>
        <v>1694.6402144850003</v>
      </c>
      <c r="D247" s="56">
        <f t="shared" ref="D247:I247" si="121">D245*D246</f>
        <v>1539.90408929</v>
      </c>
      <c r="E247" s="56">
        <f t="shared" si="121"/>
        <v>1400.0822894150001</v>
      </c>
      <c r="F247" s="56">
        <f t="shared" si="121"/>
        <v>1273.3105241950002</v>
      </c>
      <c r="G247" s="56">
        <f t="shared" si="121"/>
        <v>1157.7245029650001</v>
      </c>
      <c r="H247" s="56">
        <f t="shared" si="121"/>
        <v>1051.4599350600001</v>
      </c>
      <c r="I247" s="56">
        <f t="shared" si="121"/>
        <v>956.38111114500009</v>
      </c>
      <c r="J247" s="153"/>
    </row>
    <row r="248" spans="1:11" x14ac:dyDescent="0.45">
      <c r="A248" s="16" t="s">
        <v>30</v>
      </c>
      <c r="B248" s="12">
        <v>-6500</v>
      </c>
      <c r="C248" s="9"/>
      <c r="D248" s="9"/>
      <c r="E248" s="9"/>
      <c r="F248" s="9"/>
      <c r="G248" s="9"/>
      <c r="H248" s="9"/>
      <c r="I248" s="9"/>
      <c r="J248" s="28"/>
    </row>
    <row r="249" spans="1:11" ht="14.65" thickBot="1" x14ac:dyDescent="0.5">
      <c r="A249" s="29" t="s">
        <v>31</v>
      </c>
      <c r="B249" s="30"/>
      <c r="C249" s="30">
        <f>B248+C247</f>
        <v>-4805.3597855150001</v>
      </c>
      <c r="D249" s="30">
        <f>C249+D247</f>
        <v>-3265.4556962249999</v>
      </c>
      <c r="E249" s="30">
        <f t="shared" ref="E249:I249" si="122">D249+E247</f>
        <v>-1865.3734068099998</v>
      </c>
      <c r="F249" s="30">
        <f t="shared" si="122"/>
        <v>-592.06288261499958</v>
      </c>
      <c r="G249" s="30">
        <f t="shared" si="122"/>
        <v>565.66162035000048</v>
      </c>
      <c r="H249" s="30">
        <f t="shared" si="122"/>
        <v>1617.1215554100006</v>
      </c>
      <c r="I249" s="161">
        <f t="shared" si="122"/>
        <v>2573.5026665550008</v>
      </c>
      <c r="J249" s="31"/>
    </row>
    <row r="251" spans="1:11" ht="14.65" thickBot="1" x14ac:dyDescent="0.5">
      <c r="A251" s="169" t="s">
        <v>136</v>
      </c>
      <c r="B251" s="169"/>
      <c r="C251" s="169"/>
      <c r="D251" s="169"/>
      <c r="E251" s="169"/>
      <c r="F251" s="169"/>
      <c r="G251" s="169"/>
      <c r="H251" s="169"/>
      <c r="I251" s="169"/>
      <c r="J251" s="169"/>
      <c r="K251" s="150"/>
    </row>
    <row r="252" spans="1:11" ht="14.65" thickBot="1" x14ac:dyDescent="0.5">
      <c r="A252" s="145" t="s">
        <v>17</v>
      </c>
      <c r="B252" s="146"/>
      <c r="C252" s="147" t="s">
        <v>33</v>
      </c>
      <c r="D252" s="147" t="s">
        <v>34</v>
      </c>
      <c r="E252" s="147" t="s">
        <v>35</v>
      </c>
      <c r="F252" s="147" t="s">
        <v>36</v>
      </c>
      <c r="G252" s="147" t="s">
        <v>37</v>
      </c>
      <c r="H252" s="147" t="s">
        <v>38</v>
      </c>
      <c r="I252" s="147" t="s">
        <v>39</v>
      </c>
      <c r="J252" s="148"/>
      <c r="K252" s="151"/>
    </row>
    <row r="253" spans="1:11" x14ac:dyDescent="0.45">
      <c r="A253" s="154" t="s">
        <v>10</v>
      </c>
      <c r="B253" s="155"/>
      <c r="C253" s="155"/>
      <c r="D253" s="155"/>
      <c r="E253" s="155"/>
      <c r="F253" s="155"/>
      <c r="G253" s="155"/>
      <c r="H253" s="155"/>
      <c r="I253" s="155"/>
      <c r="J253" s="156"/>
      <c r="K253" s="151"/>
    </row>
    <row r="254" spans="1:11" x14ac:dyDescent="0.45">
      <c r="A254" s="16" t="s">
        <v>8</v>
      </c>
      <c r="B254" s="11"/>
      <c r="C254" s="11">
        <f>$C$10*12*$C$9</f>
        <v>18677.106</v>
      </c>
      <c r="D254" s="11">
        <f t="shared" ref="D254:I254" si="123">$C$10*12*$C$9</f>
        <v>18677.106</v>
      </c>
      <c r="E254" s="11">
        <f t="shared" si="123"/>
        <v>18677.106</v>
      </c>
      <c r="F254" s="11">
        <f t="shared" si="123"/>
        <v>18677.106</v>
      </c>
      <c r="G254" s="11">
        <f t="shared" si="123"/>
        <v>18677.106</v>
      </c>
      <c r="H254" s="11">
        <f t="shared" si="123"/>
        <v>18677.106</v>
      </c>
      <c r="I254" s="11">
        <f t="shared" si="123"/>
        <v>18677.106</v>
      </c>
      <c r="J254" s="17"/>
    </row>
    <row r="255" spans="1:11" x14ac:dyDescent="0.45">
      <c r="A255" s="16" t="s">
        <v>44</v>
      </c>
      <c r="B255" s="11"/>
      <c r="C255" s="11">
        <f>C254/6</f>
        <v>3112.8510000000001</v>
      </c>
      <c r="D255" s="11">
        <f t="shared" ref="D255:I255" si="124">D254/6</f>
        <v>3112.8510000000001</v>
      </c>
      <c r="E255" s="11">
        <f t="shared" si="124"/>
        <v>3112.8510000000001</v>
      </c>
      <c r="F255" s="11">
        <f t="shared" si="124"/>
        <v>3112.8510000000001</v>
      </c>
      <c r="G255" s="11">
        <f t="shared" si="124"/>
        <v>3112.8510000000001</v>
      </c>
      <c r="H255" s="11">
        <f t="shared" si="124"/>
        <v>3112.8510000000001</v>
      </c>
      <c r="I255" s="11">
        <f t="shared" si="124"/>
        <v>3112.8510000000001</v>
      </c>
      <c r="J255" s="17"/>
    </row>
    <row r="256" spans="1:11" x14ac:dyDescent="0.45">
      <c r="A256" s="15" t="s">
        <v>9</v>
      </c>
      <c r="B256" s="13"/>
      <c r="C256" s="13">
        <f>C254-C255</f>
        <v>15564.254999999999</v>
      </c>
      <c r="D256" s="13">
        <f t="shared" ref="D256:I256" si="125">D254-D255</f>
        <v>15564.254999999999</v>
      </c>
      <c r="E256" s="13">
        <f t="shared" si="125"/>
        <v>15564.254999999999</v>
      </c>
      <c r="F256" s="13">
        <f t="shared" si="125"/>
        <v>15564.254999999999</v>
      </c>
      <c r="G256" s="13">
        <f t="shared" si="125"/>
        <v>15564.254999999999</v>
      </c>
      <c r="H256" s="13">
        <f t="shared" si="125"/>
        <v>15564.254999999999</v>
      </c>
      <c r="I256" s="13">
        <f t="shared" si="125"/>
        <v>15564.254999999999</v>
      </c>
      <c r="J256" s="17"/>
    </row>
    <row r="257" spans="1:10" x14ac:dyDescent="0.45">
      <c r="A257" s="15" t="s">
        <v>104</v>
      </c>
      <c r="B257" s="11"/>
      <c r="C257" s="11"/>
      <c r="D257" s="11"/>
      <c r="E257" s="11"/>
      <c r="F257" s="11"/>
      <c r="G257" s="11"/>
      <c r="H257" s="11"/>
      <c r="I257" s="11"/>
      <c r="J257" s="17"/>
    </row>
    <row r="258" spans="1:10" x14ac:dyDescent="0.45">
      <c r="A258" s="16" t="s">
        <v>12</v>
      </c>
      <c r="B258" s="11"/>
      <c r="C258" s="11">
        <f>$D$69</f>
        <v>12827.996999999999</v>
      </c>
      <c r="D258" s="11">
        <f t="shared" ref="D258:I258" si="126">$D$69</f>
        <v>12827.996999999999</v>
      </c>
      <c r="E258" s="11">
        <f t="shared" si="126"/>
        <v>12827.996999999999</v>
      </c>
      <c r="F258" s="11">
        <f t="shared" si="126"/>
        <v>12827.996999999999</v>
      </c>
      <c r="G258" s="11">
        <f t="shared" si="126"/>
        <v>12827.996999999999</v>
      </c>
      <c r="H258" s="11">
        <f t="shared" si="126"/>
        <v>12827.996999999999</v>
      </c>
      <c r="I258" s="11">
        <f t="shared" si="126"/>
        <v>12827.996999999999</v>
      </c>
      <c r="J258" s="17"/>
    </row>
    <row r="259" spans="1:10" x14ac:dyDescent="0.45">
      <c r="A259" s="16" t="s">
        <v>44</v>
      </c>
      <c r="B259" s="11"/>
      <c r="C259" s="11">
        <f>C258/6</f>
        <v>2137.9994999999999</v>
      </c>
      <c r="D259" s="11">
        <f t="shared" ref="D259:I259" si="127">D258/6</f>
        <v>2137.9994999999999</v>
      </c>
      <c r="E259" s="11">
        <f t="shared" si="127"/>
        <v>2137.9994999999999</v>
      </c>
      <c r="F259" s="11">
        <f t="shared" si="127"/>
        <v>2137.9994999999999</v>
      </c>
      <c r="G259" s="11">
        <f t="shared" si="127"/>
        <v>2137.9994999999999</v>
      </c>
      <c r="H259" s="11">
        <f t="shared" si="127"/>
        <v>2137.9994999999999</v>
      </c>
      <c r="I259" s="11">
        <f t="shared" si="127"/>
        <v>2137.9994999999999</v>
      </c>
      <c r="J259" s="17"/>
    </row>
    <row r="260" spans="1:10" x14ac:dyDescent="0.45">
      <c r="A260" s="15" t="s">
        <v>19</v>
      </c>
      <c r="B260" s="13"/>
      <c r="C260" s="13">
        <f t="shared" ref="C260:I260" si="128">C258-C259</f>
        <v>10689.997499999999</v>
      </c>
      <c r="D260" s="13">
        <f t="shared" si="128"/>
        <v>10689.997499999999</v>
      </c>
      <c r="E260" s="13">
        <f t="shared" si="128"/>
        <v>10689.997499999999</v>
      </c>
      <c r="F260" s="13">
        <f t="shared" si="128"/>
        <v>10689.997499999999</v>
      </c>
      <c r="G260" s="13">
        <f t="shared" si="128"/>
        <v>10689.997499999999</v>
      </c>
      <c r="H260" s="13">
        <f t="shared" si="128"/>
        <v>10689.997499999999</v>
      </c>
      <c r="I260" s="13">
        <f t="shared" si="128"/>
        <v>10689.997499999999</v>
      </c>
      <c r="J260" s="17"/>
    </row>
    <row r="261" spans="1:10" x14ac:dyDescent="0.45">
      <c r="A261" s="16" t="s">
        <v>102</v>
      </c>
      <c r="B261" s="11"/>
      <c r="C261" s="11">
        <f>$B$19</f>
        <v>1327.2</v>
      </c>
      <c r="D261" s="11">
        <f t="shared" ref="D261:I261" si="129">$B$19</f>
        <v>1327.2</v>
      </c>
      <c r="E261" s="11">
        <f t="shared" si="129"/>
        <v>1327.2</v>
      </c>
      <c r="F261" s="11">
        <f t="shared" si="129"/>
        <v>1327.2</v>
      </c>
      <c r="G261" s="11">
        <f t="shared" si="129"/>
        <v>1327.2</v>
      </c>
      <c r="H261" s="11">
        <f t="shared" si="129"/>
        <v>1327.2</v>
      </c>
      <c r="I261" s="11">
        <f t="shared" si="129"/>
        <v>1327.2</v>
      </c>
      <c r="J261" s="17"/>
    </row>
    <row r="262" spans="1:10" x14ac:dyDescent="0.45">
      <c r="A262" s="15" t="s">
        <v>105</v>
      </c>
      <c r="B262" s="12"/>
      <c r="C262" s="12">
        <f>C260+C261</f>
        <v>12017.1975</v>
      </c>
      <c r="D262" s="12">
        <f t="shared" ref="D262:I262" si="130">D260+D261</f>
        <v>12017.1975</v>
      </c>
      <c r="E262" s="12">
        <f t="shared" si="130"/>
        <v>12017.1975</v>
      </c>
      <c r="F262" s="12">
        <f t="shared" si="130"/>
        <v>12017.1975</v>
      </c>
      <c r="G262" s="12">
        <f t="shared" si="130"/>
        <v>12017.1975</v>
      </c>
      <c r="H262" s="12">
        <f t="shared" si="130"/>
        <v>12017.1975</v>
      </c>
      <c r="I262" s="12">
        <f t="shared" si="130"/>
        <v>12017.1975</v>
      </c>
      <c r="J262" s="17"/>
    </row>
    <row r="263" spans="1:10" x14ac:dyDescent="0.45">
      <c r="A263" s="134" t="s">
        <v>101</v>
      </c>
      <c r="B263" s="135"/>
      <c r="C263" s="135">
        <f>C256-C262</f>
        <v>3547.057499999999</v>
      </c>
      <c r="D263" s="135">
        <f t="shared" ref="D263:I263" si="131">D256-D262</f>
        <v>3547.057499999999</v>
      </c>
      <c r="E263" s="135">
        <f t="shared" si="131"/>
        <v>3547.057499999999</v>
      </c>
      <c r="F263" s="135">
        <f t="shared" si="131"/>
        <v>3547.057499999999</v>
      </c>
      <c r="G263" s="135">
        <f t="shared" si="131"/>
        <v>3547.057499999999</v>
      </c>
      <c r="H263" s="135">
        <f t="shared" si="131"/>
        <v>3547.057499999999</v>
      </c>
      <c r="I263" s="135">
        <f t="shared" si="131"/>
        <v>3547.057499999999</v>
      </c>
      <c r="J263" s="17"/>
    </row>
    <row r="264" spans="1:10" x14ac:dyDescent="0.45">
      <c r="A264" s="15" t="s">
        <v>24</v>
      </c>
      <c r="B264" s="135"/>
      <c r="C264" s="135"/>
      <c r="D264" s="135"/>
      <c r="E264" s="135"/>
      <c r="F264" s="135"/>
      <c r="G264" s="135"/>
      <c r="H264" s="135"/>
      <c r="I264" s="135"/>
      <c r="J264" s="17"/>
    </row>
    <row r="265" spans="1:10" x14ac:dyDescent="0.45">
      <c r="A265" s="16" t="s">
        <v>103</v>
      </c>
      <c r="B265" s="11"/>
      <c r="C265" s="11">
        <f>$B$18</f>
        <v>96</v>
      </c>
      <c r="D265" s="11">
        <f t="shared" ref="D265:I265" si="132">$B$18</f>
        <v>96</v>
      </c>
      <c r="E265" s="11">
        <f t="shared" si="132"/>
        <v>96</v>
      </c>
      <c r="F265" s="11">
        <f t="shared" si="132"/>
        <v>96</v>
      </c>
      <c r="G265" s="11">
        <f t="shared" si="132"/>
        <v>96</v>
      </c>
      <c r="H265" s="11">
        <f t="shared" si="132"/>
        <v>96</v>
      </c>
      <c r="I265" s="11">
        <f t="shared" si="132"/>
        <v>96</v>
      </c>
      <c r="J265" s="17"/>
    </row>
    <row r="266" spans="1:10" x14ac:dyDescent="0.45">
      <c r="A266" s="15" t="s">
        <v>107</v>
      </c>
      <c r="B266" s="5"/>
      <c r="C266" s="11"/>
      <c r="D266" s="11"/>
      <c r="E266" s="11"/>
      <c r="F266" s="11"/>
      <c r="G266" s="11"/>
      <c r="H266" s="11"/>
      <c r="I266" s="11"/>
      <c r="J266" s="149"/>
    </row>
    <row r="267" spans="1:10" x14ac:dyDescent="0.45">
      <c r="A267" s="16" t="s">
        <v>108</v>
      </c>
      <c r="B267" s="5"/>
      <c r="C267" s="11">
        <f>$B$17</f>
        <v>432</v>
      </c>
      <c r="D267" s="11">
        <f t="shared" ref="D267:I267" si="133">$B$17</f>
        <v>432</v>
      </c>
      <c r="E267" s="11">
        <f t="shared" si="133"/>
        <v>432</v>
      </c>
      <c r="F267" s="11">
        <f t="shared" si="133"/>
        <v>432</v>
      </c>
      <c r="G267" s="11">
        <f t="shared" si="133"/>
        <v>432</v>
      </c>
      <c r="H267" s="11">
        <f t="shared" si="133"/>
        <v>432</v>
      </c>
      <c r="I267" s="11">
        <f t="shared" si="133"/>
        <v>432</v>
      </c>
      <c r="J267" s="149"/>
    </row>
    <row r="268" spans="1:10" x14ac:dyDescent="0.45">
      <c r="A268" s="16" t="s">
        <v>20</v>
      </c>
      <c r="B268" s="11"/>
      <c r="C268" s="11">
        <v>500.3</v>
      </c>
      <c r="D268" s="11">
        <v>500.3</v>
      </c>
      <c r="E268" s="11">
        <v>500.3</v>
      </c>
      <c r="F268" s="11">
        <v>500.3</v>
      </c>
      <c r="G268" s="11">
        <v>500.3</v>
      </c>
      <c r="H268" s="11">
        <v>500.3</v>
      </c>
      <c r="I268" s="11">
        <v>500.3</v>
      </c>
      <c r="J268" s="17"/>
    </row>
    <row r="269" spans="1:10" x14ac:dyDescent="0.45">
      <c r="A269" s="16" t="s">
        <v>15</v>
      </c>
      <c r="B269" s="11"/>
      <c r="C269" s="11">
        <f>22%*(C261+C265+C267)</f>
        <v>408.14400000000001</v>
      </c>
      <c r="D269" s="11">
        <f t="shared" ref="D269:I269" si="134">22%*(D261+D265+D267)</f>
        <v>408.14400000000001</v>
      </c>
      <c r="E269" s="11">
        <f t="shared" si="134"/>
        <v>408.14400000000001</v>
      </c>
      <c r="F269" s="11">
        <f t="shared" si="134"/>
        <v>408.14400000000001</v>
      </c>
      <c r="G269" s="11">
        <f t="shared" si="134"/>
        <v>408.14400000000001</v>
      </c>
      <c r="H269" s="11">
        <f t="shared" si="134"/>
        <v>408.14400000000001</v>
      </c>
      <c r="I269" s="11">
        <f t="shared" si="134"/>
        <v>408.14400000000001</v>
      </c>
      <c r="J269" s="17"/>
    </row>
    <row r="270" spans="1:10" x14ac:dyDescent="0.45">
      <c r="A270" s="15" t="s">
        <v>109</v>
      </c>
      <c r="B270" s="12"/>
      <c r="C270" s="13">
        <f>SUM(C267:C269)</f>
        <v>1340.444</v>
      </c>
      <c r="D270" s="13">
        <f t="shared" ref="D270:I270" si="135">SUM(D267:D269)</f>
        <v>1340.444</v>
      </c>
      <c r="E270" s="13">
        <f t="shared" si="135"/>
        <v>1340.444</v>
      </c>
      <c r="F270" s="13">
        <f t="shared" si="135"/>
        <v>1340.444</v>
      </c>
      <c r="G270" s="13">
        <f t="shared" si="135"/>
        <v>1340.444</v>
      </c>
      <c r="H270" s="13">
        <f t="shared" si="135"/>
        <v>1340.444</v>
      </c>
      <c r="I270" s="13">
        <f t="shared" si="135"/>
        <v>1340.444</v>
      </c>
      <c r="J270" s="28"/>
    </row>
    <row r="271" spans="1:10" x14ac:dyDescent="0.45">
      <c r="A271" s="15" t="s">
        <v>100</v>
      </c>
      <c r="B271" s="59"/>
      <c r="C271" s="13">
        <f>C265+C270</f>
        <v>1436.444</v>
      </c>
      <c r="D271" s="13">
        <f t="shared" ref="D271:I271" si="136">D265+D270</f>
        <v>1436.444</v>
      </c>
      <c r="E271" s="13">
        <f t="shared" si="136"/>
        <v>1436.444</v>
      </c>
      <c r="F271" s="13">
        <f t="shared" si="136"/>
        <v>1436.444</v>
      </c>
      <c r="G271" s="13">
        <f t="shared" si="136"/>
        <v>1436.444</v>
      </c>
      <c r="H271" s="13">
        <f t="shared" si="136"/>
        <v>1436.444</v>
      </c>
      <c r="I271" s="13">
        <f t="shared" si="136"/>
        <v>1436.444</v>
      </c>
      <c r="J271" s="149"/>
    </row>
    <row r="272" spans="1:10" x14ac:dyDescent="0.45">
      <c r="A272" s="134" t="s">
        <v>106</v>
      </c>
      <c r="B272" s="139"/>
      <c r="C272" s="135">
        <f>C263-C271</f>
        <v>2110.613499999999</v>
      </c>
      <c r="D272" s="135">
        <f t="shared" ref="D272:I272" si="137">D263-D271</f>
        <v>2110.613499999999</v>
      </c>
      <c r="E272" s="135">
        <f t="shared" si="137"/>
        <v>2110.613499999999</v>
      </c>
      <c r="F272" s="135">
        <f t="shared" si="137"/>
        <v>2110.613499999999</v>
      </c>
      <c r="G272" s="135">
        <f t="shared" si="137"/>
        <v>2110.613499999999</v>
      </c>
      <c r="H272" s="135">
        <f t="shared" si="137"/>
        <v>2110.613499999999</v>
      </c>
      <c r="I272" s="135">
        <f t="shared" si="137"/>
        <v>2110.613499999999</v>
      </c>
      <c r="J272" s="149"/>
    </row>
    <row r="273" spans="1:10" x14ac:dyDescent="0.45">
      <c r="A273" s="16" t="s">
        <v>14</v>
      </c>
      <c r="B273" s="11"/>
      <c r="C273" s="11">
        <f>18%*C272</f>
        <v>379.91042999999979</v>
      </c>
      <c r="D273" s="11">
        <f t="shared" ref="D273:I273" si="138">18%*D272</f>
        <v>379.91042999999979</v>
      </c>
      <c r="E273" s="11">
        <f t="shared" si="138"/>
        <v>379.91042999999979</v>
      </c>
      <c r="F273" s="11">
        <f t="shared" si="138"/>
        <v>379.91042999999979</v>
      </c>
      <c r="G273" s="11">
        <f t="shared" si="138"/>
        <v>379.91042999999979</v>
      </c>
      <c r="H273" s="11">
        <f t="shared" si="138"/>
        <v>379.91042999999979</v>
      </c>
      <c r="I273" s="11">
        <f t="shared" si="138"/>
        <v>379.91042999999979</v>
      </c>
      <c r="J273" s="17"/>
    </row>
    <row r="274" spans="1:10" x14ac:dyDescent="0.45">
      <c r="A274" s="24" t="s">
        <v>21</v>
      </c>
      <c r="B274" s="25"/>
      <c r="C274" s="25">
        <f>C272-C273</f>
        <v>1730.7030699999991</v>
      </c>
      <c r="D274" s="25">
        <f t="shared" ref="D274:I274" si="139">D272-D273</f>
        <v>1730.7030699999991</v>
      </c>
      <c r="E274" s="25">
        <f t="shared" si="139"/>
        <v>1730.7030699999991</v>
      </c>
      <c r="F274" s="25">
        <f t="shared" si="139"/>
        <v>1730.7030699999991</v>
      </c>
      <c r="G274" s="25">
        <f t="shared" si="139"/>
        <v>1730.7030699999991</v>
      </c>
      <c r="H274" s="25">
        <f t="shared" si="139"/>
        <v>1730.7030699999991</v>
      </c>
      <c r="I274" s="25">
        <f t="shared" si="139"/>
        <v>1730.7030699999991</v>
      </c>
      <c r="J274" s="17"/>
    </row>
    <row r="275" spans="1:10" x14ac:dyDescent="0.45">
      <c r="A275" s="16" t="s">
        <v>18</v>
      </c>
      <c r="B275" s="5"/>
      <c r="C275" s="11">
        <f>25%*C274</f>
        <v>432.67576749999978</v>
      </c>
      <c r="D275" s="11">
        <f t="shared" ref="D275:I275" si="140">25%*D274</f>
        <v>432.67576749999978</v>
      </c>
      <c r="E275" s="11">
        <f t="shared" si="140"/>
        <v>432.67576749999978</v>
      </c>
      <c r="F275" s="11">
        <f t="shared" si="140"/>
        <v>432.67576749999978</v>
      </c>
      <c r="G275" s="11">
        <f t="shared" si="140"/>
        <v>432.67576749999978</v>
      </c>
      <c r="H275" s="11">
        <f t="shared" si="140"/>
        <v>432.67576749999978</v>
      </c>
      <c r="I275" s="11">
        <f t="shared" si="140"/>
        <v>432.67576749999978</v>
      </c>
      <c r="J275" s="17"/>
    </row>
    <row r="276" spans="1:10" x14ac:dyDescent="0.45">
      <c r="A276" s="41" t="s">
        <v>25</v>
      </c>
      <c r="B276" s="59"/>
      <c r="C276" s="144">
        <f>C274-C275+C268</f>
        <v>1798.3273024999992</v>
      </c>
      <c r="D276" s="144">
        <f t="shared" ref="D276:I276" si="141">D274-D275+D268</f>
        <v>1798.3273024999992</v>
      </c>
      <c r="E276" s="144">
        <f t="shared" si="141"/>
        <v>1798.3273024999992</v>
      </c>
      <c r="F276" s="144">
        <f t="shared" si="141"/>
        <v>1798.3273024999992</v>
      </c>
      <c r="G276" s="144">
        <f t="shared" si="141"/>
        <v>1798.3273024999992</v>
      </c>
      <c r="H276" s="144">
        <f t="shared" si="141"/>
        <v>1798.3273024999992</v>
      </c>
      <c r="I276" s="144">
        <f t="shared" si="141"/>
        <v>1798.3273024999992</v>
      </c>
      <c r="J276" s="152"/>
    </row>
    <row r="277" spans="1:10" x14ac:dyDescent="0.45">
      <c r="A277" s="26" t="s">
        <v>28</v>
      </c>
      <c r="B277" s="5"/>
      <c r="C277" s="8">
        <v>0.90900000000000003</v>
      </c>
      <c r="D277" s="8">
        <v>0.82599999999999996</v>
      </c>
      <c r="E277" s="8">
        <v>0.751</v>
      </c>
      <c r="F277" s="8">
        <v>0.68300000000000005</v>
      </c>
      <c r="G277" s="8">
        <v>0.621</v>
      </c>
      <c r="H277" s="8">
        <v>0.56399999999999995</v>
      </c>
      <c r="I277" s="8">
        <v>0.51300000000000001</v>
      </c>
      <c r="J277" s="27"/>
    </row>
    <row r="278" spans="1:10" x14ac:dyDescent="0.45">
      <c r="A278" s="24" t="s">
        <v>29</v>
      </c>
      <c r="B278" s="55"/>
      <c r="C278" s="56">
        <f>C276*C277</f>
        <v>1634.6795179724993</v>
      </c>
      <c r="D278" s="56">
        <f t="shared" ref="D278:I278" si="142">D276*D277</f>
        <v>1485.4183518649993</v>
      </c>
      <c r="E278" s="56">
        <f t="shared" si="142"/>
        <v>1350.5438041774994</v>
      </c>
      <c r="F278" s="56">
        <f t="shared" si="142"/>
        <v>1228.2575476074994</v>
      </c>
      <c r="G278" s="56">
        <f t="shared" si="142"/>
        <v>1116.7612548524994</v>
      </c>
      <c r="H278" s="56">
        <f t="shared" si="142"/>
        <v>1014.2565986099994</v>
      </c>
      <c r="I278" s="56">
        <f t="shared" si="142"/>
        <v>922.54190618249959</v>
      </c>
      <c r="J278" s="153"/>
    </row>
    <row r="279" spans="1:10" x14ac:dyDescent="0.45">
      <c r="A279" s="16" t="s">
        <v>30</v>
      </c>
      <c r="B279" s="12">
        <v>-6500</v>
      </c>
      <c r="C279" s="9"/>
      <c r="D279" s="9"/>
      <c r="E279" s="9"/>
      <c r="F279" s="9"/>
      <c r="G279" s="9"/>
      <c r="H279" s="9"/>
      <c r="I279" s="9"/>
      <c r="J279" s="28"/>
    </row>
    <row r="280" spans="1:10" ht="14.65" thickBot="1" x14ac:dyDescent="0.5">
      <c r="A280" s="29" t="s">
        <v>31</v>
      </c>
      <c r="B280" s="30"/>
      <c r="C280" s="30">
        <f>B279+C278</f>
        <v>-4865.3204820275005</v>
      </c>
      <c r="D280" s="30">
        <f>C280+D278</f>
        <v>-3379.9021301625012</v>
      </c>
      <c r="E280" s="30">
        <f t="shared" ref="E280:I280" si="143">D280+E278</f>
        <v>-2029.3583259850018</v>
      </c>
      <c r="F280" s="30">
        <f t="shared" si="143"/>
        <v>-801.10077837750237</v>
      </c>
      <c r="G280" s="30">
        <f t="shared" si="143"/>
        <v>315.66047647499704</v>
      </c>
      <c r="H280" s="30">
        <f t="shared" si="143"/>
        <v>1329.9170750849964</v>
      </c>
      <c r="I280" s="161">
        <f t="shared" si="143"/>
        <v>2252.4589812674958</v>
      </c>
      <c r="J280" s="31"/>
    </row>
    <row r="282" spans="1:10" ht="14.65" thickBot="1" x14ac:dyDescent="0.5">
      <c r="A282" s="169" t="s">
        <v>137</v>
      </c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1:10" ht="14.65" thickBot="1" x14ac:dyDescent="0.5">
      <c r="A283" s="145" t="s">
        <v>17</v>
      </c>
      <c r="B283" s="146"/>
      <c r="C283" s="147" t="s">
        <v>33</v>
      </c>
      <c r="D283" s="147" t="s">
        <v>34</v>
      </c>
      <c r="E283" s="147" t="s">
        <v>35</v>
      </c>
      <c r="F283" s="147" t="s">
        <v>36</v>
      </c>
      <c r="G283" s="147" t="s">
        <v>37</v>
      </c>
      <c r="H283" s="147" t="s">
        <v>38</v>
      </c>
      <c r="I283" s="147" t="s">
        <v>39</v>
      </c>
      <c r="J283" s="148"/>
    </row>
    <row r="284" spans="1:10" x14ac:dyDescent="0.45">
      <c r="A284" s="154" t="s">
        <v>10</v>
      </c>
      <c r="B284" s="155"/>
      <c r="C284" s="155"/>
      <c r="D284" s="155"/>
      <c r="E284" s="155"/>
      <c r="F284" s="155"/>
      <c r="G284" s="155"/>
      <c r="H284" s="155"/>
      <c r="I284" s="155"/>
      <c r="J284" s="156"/>
    </row>
    <row r="285" spans="1:10" x14ac:dyDescent="0.45">
      <c r="A285" s="16" t="s">
        <v>8</v>
      </c>
      <c r="B285" s="11"/>
      <c r="C285" s="11">
        <f>$C$10*12*$C$9</f>
        <v>18677.106</v>
      </c>
      <c r="D285" s="11">
        <f t="shared" ref="D285:I285" si="144">$C$10*12*$C$9</f>
        <v>18677.106</v>
      </c>
      <c r="E285" s="11">
        <f t="shared" si="144"/>
        <v>18677.106</v>
      </c>
      <c r="F285" s="11">
        <f t="shared" si="144"/>
        <v>18677.106</v>
      </c>
      <c r="G285" s="11">
        <f t="shared" si="144"/>
        <v>18677.106</v>
      </c>
      <c r="H285" s="11">
        <f t="shared" si="144"/>
        <v>18677.106</v>
      </c>
      <c r="I285" s="11">
        <f t="shared" si="144"/>
        <v>18677.106</v>
      </c>
      <c r="J285" s="17"/>
    </row>
    <row r="286" spans="1:10" x14ac:dyDescent="0.45">
      <c r="A286" s="16" t="s">
        <v>44</v>
      </c>
      <c r="B286" s="11"/>
      <c r="C286" s="11">
        <f>C285/6</f>
        <v>3112.8510000000001</v>
      </c>
      <c r="D286" s="11">
        <f t="shared" ref="D286:I286" si="145">D285/6</f>
        <v>3112.8510000000001</v>
      </c>
      <c r="E286" s="11">
        <f t="shared" si="145"/>
        <v>3112.8510000000001</v>
      </c>
      <c r="F286" s="11">
        <f t="shared" si="145"/>
        <v>3112.8510000000001</v>
      </c>
      <c r="G286" s="11">
        <f t="shared" si="145"/>
        <v>3112.8510000000001</v>
      </c>
      <c r="H286" s="11">
        <f t="shared" si="145"/>
        <v>3112.8510000000001</v>
      </c>
      <c r="I286" s="11">
        <f t="shared" si="145"/>
        <v>3112.8510000000001</v>
      </c>
      <c r="J286" s="17"/>
    </row>
    <row r="287" spans="1:10" x14ac:dyDescent="0.45">
      <c r="A287" s="15" t="s">
        <v>9</v>
      </c>
      <c r="B287" s="13"/>
      <c r="C287" s="13">
        <f>C285-C286</f>
        <v>15564.254999999999</v>
      </c>
      <c r="D287" s="13">
        <f t="shared" ref="D287:I287" si="146">D285-D286</f>
        <v>15564.254999999999</v>
      </c>
      <c r="E287" s="13">
        <f t="shared" si="146"/>
        <v>15564.254999999999</v>
      </c>
      <c r="F287" s="13">
        <f t="shared" si="146"/>
        <v>15564.254999999999</v>
      </c>
      <c r="G287" s="13">
        <f t="shared" si="146"/>
        <v>15564.254999999999</v>
      </c>
      <c r="H287" s="13">
        <f t="shared" si="146"/>
        <v>15564.254999999999</v>
      </c>
      <c r="I287" s="13">
        <f t="shared" si="146"/>
        <v>15564.254999999999</v>
      </c>
      <c r="J287" s="17"/>
    </row>
    <row r="288" spans="1:10" x14ac:dyDescent="0.45">
      <c r="A288" s="15" t="s">
        <v>104</v>
      </c>
      <c r="B288" s="11"/>
      <c r="C288" s="11"/>
      <c r="D288" s="11"/>
      <c r="E288" s="11"/>
      <c r="F288" s="11"/>
      <c r="G288" s="11"/>
      <c r="H288" s="11"/>
      <c r="I288" s="11"/>
      <c r="J288" s="17"/>
    </row>
    <row r="289" spans="1:11" x14ac:dyDescent="0.45">
      <c r="A289" s="16" t="s">
        <v>12</v>
      </c>
      <c r="B289" s="11"/>
      <c r="C289" s="11">
        <f>$D$77</f>
        <v>12673.546199999997</v>
      </c>
      <c r="D289" s="11">
        <f t="shared" ref="D289:I289" si="147">$D$77</f>
        <v>12673.546199999997</v>
      </c>
      <c r="E289" s="11">
        <f t="shared" si="147"/>
        <v>12673.546199999997</v>
      </c>
      <c r="F289" s="11">
        <f t="shared" si="147"/>
        <v>12673.546199999997</v>
      </c>
      <c r="G289" s="11">
        <f t="shared" si="147"/>
        <v>12673.546199999997</v>
      </c>
      <c r="H289" s="11">
        <f t="shared" si="147"/>
        <v>12673.546199999997</v>
      </c>
      <c r="I289" s="11">
        <f t="shared" si="147"/>
        <v>12673.546199999997</v>
      </c>
      <c r="J289" s="17"/>
    </row>
    <row r="290" spans="1:11" x14ac:dyDescent="0.45">
      <c r="A290" s="16" t="s">
        <v>44</v>
      </c>
      <c r="B290" s="11"/>
      <c r="C290" s="11">
        <f>C289/6</f>
        <v>2112.2576999999997</v>
      </c>
      <c r="D290" s="11">
        <f t="shared" ref="D290:I290" si="148">D289/6</f>
        <v>2112.2576999999997</v>
      </c>
      <c r="E290" s="11">
        <f t="shared" si="148"/>
        <v>2112.2576999999997</v>
      </c>
      <c r="F290" s="11">
        <f t="shared" si="148"/>
        <v>2112.2576999999997</v>
      </c>
      <c r="G290" s="11">
        <f t="shared" si="148"/>
        <v>2112.2576999999997</v>
      </c>
      <c r="H290" s="11">
        <f t="shared" si="148"/>
        <v>2112.2576999999997</v>
      </c>
      <c r="I290" s="11">
        <f t="shared" si="148"/>
        <v>2112.2576999999997</v>
      </c>
      <c r="J290" s="17"/>
    </row>
    <row r="291" spans="1:11" x14ac:dyDescent="0.45">
      <c r="A291" s="15" t="s">
        <v>19</v>
      </c>
      <c r="B291" s="13"/>
      <c r="C291" s="13">
        <f t="shared" ref="C291:I291" si="149">C289-C290</f>
        <v>10561.288499999997</v>
      </c>
      <c r="D291" s="13">
        <f t="shared" si="149"/>
        <v>10561.288499999997</v>
      </c>
      <c r="E291" s="13">
        <f t="shared" si="149"/>
        <v>10561.288499999997</v>
      </c>
      <c r="F291" s="13">
        <f t="shared" si="149"/>
        <v>10561.288499999997</v>
      </c>
      <c r="G291" s="13">
        <f t="shared" si="149"/>
        <v>10561.288499999997</v>
      </c>
      <c r="H291" s="13">
        <f t="shared" si="149"/>
        <v>10561.288499999997</v>
      </c>
      <c r="I291" s="13">
        <f t="shared" si="149"/>
        <v>10561.288499999997</v>
      </c>
      <c r="J291" s="17"/>
    </row>
    <row r="292" spans="1:11" x14ac:dyDescent="0.45">
      <c r="A292" s="16" t="s">
        <v>102</v>
      </c>
      <c r="B292" s="11"/>
      <c r="C292" s="11">
        <f>$B$19</f>
        <v>1327.2</v>
      </c>
      <c r="D292" s="11">
        <f t="shared" ref="D292:I292" si="150">$B$19</f>
        <v>1327.2</v>
      </c>
      <c r="E292" s="11">
        <f t="shared" si="150"/>
        <v>1327.2</v>
      </c>
      <c r="F292" s="11">
        <f t="shared" si="150"/>
        <v>1327.2</v>
      </c>
      <c r="G292" s="11">
        <f t="shared" si="150"/>
        <v>1327.2</v>
      </c>
      <c r="H292" s="11">
        <f t="shared" si="150"/>
        <v>1327.2</v>
      </c>
      <c r="I292" s="11">
        <f t="shared" si="150"/>
        <v>1327.2</v>
      </c>
      <c r="J292" s="17"/>
    </row>
    <row r="293" spans="1:11" x14ac:dyDescent="0.45">
      <c r="A293" s="15" t="s">
        <v>105</v>
      </c>
      <c r="B293" s="12"/>
      <c r="C293" s="12">
        <f>C291+C292</f>
        <v>11888.488499999998</v>
      </c>
      <c r="D293" s="12">
        <f t="shared" ref="D293:I293" si="151">D291+D292</f>
        <v>11888.488499999998</v>
      </c>
      <c r="E293" s="12">
        <f t="shared" si="151"/>
        <v>11888.488499999998</v>
      </c>
      <c r="F293" s="12">
        <f t="shared" si="151"/>
        <v>11888.488499999998</v>
      </c>
      <c r="G293" s="12">
        <f t="shared" si="151"/>
        <v>11888.488499999998</v>
      </c>
      <c r="H293" s="12">
        <f t="shared" si="151"/>
        <v>11888.488499999998</v>
      </c>
      <c r="I293" s="12">
        <f t="shared" si="151"/>
        <v>11888.488499999998</v>
      </c>
      <c r="J293" s="17"/>
    </row>
    <row r="294" spans="1:11" x14ac:dyDescent="0.45">
      <c r="A294" s="134" t="s">
        <v>101</v>
      </c>
      <c r="B294" s="135"/>
      <c r="C294" s="135">
        <f>C287-C293</f>
        <v>3675.7665000000015</v>
      </c>
      <c r="D294" s="135">
        <f t="shared" ref="D294:I294" si="152">D287-D293</f>
        <v>3675.7665000000015</v>
      </c>
      <c r="E294" s="135">
        <f t="shared" si="152"/>
        <v>3675.7665000000015</v>
      </c>
      <c r="F294" s="135">
        <f t="shared" si="152"/>
        <v>3675.7665000000015</v>
      </c>
      <c r="G294" s="135">
        <f t="shared" si="152"/>
        <v>3675.7665000000015</v>
      </c>
      <c r="H294" s="135">
        <f t="shared" si="152"/>
        <v>3675.7665000000015</v>
      </c>
      <c r="I294" s="135">
        <f t="shared" si="152"/>
        <v>3675.7665000000015</v>
      </c>
      <c r="J294" s="17"/>
    </row>
    <row r="295" spans="1:11" x14ac:dyDescent="0.45">
      <c r="A295" s="15" t="s">
        <v>24</v>
      </c>
      <c r="B295" s="135"/>
      <c r="C295" s="135"/>
      <c r="D295" s="135"/>
      <c r="E295" s="135"/>
      <c r="F295" s="135"/>
      <c r="G295" s="135"/>
      <c r="H295" s="135"/>
      <c r="I295" s="135"/>
      <c r="J295" s="17"/>
      <c r="K295" s="150"/>
    </row>
    <row r="296" spans="1:11" x14ac:dyDescent="0.45">
      <c r="A296" s="16" t="s">
        <v>103</v>
      </c>
      <c r="B296" s="11"/>
      <c r="C296" s="11">
        <f>$B$18</f>
        <v>96</v>
      </c>
      <c r="D296" s="11">
        <f t="shared" ref="D296:I296" si="153">$B$18</f>
        <v>96</v>
      </c>
      <c r="E296" s="11">
        <f t="shared" si="153"/>
        <v>96</v>
      </c>
      <c r="F296" s="11">
        <f t="shared" si="153"/>
        <v>96</v>
      </c>
      <c r="G296" s="11">
        <f t="shared" si="153"/>
        <v>96</v>
      </c>
      <c r="H296" s="11">
        <f t="shared" si="153"/>
        <v>96</v>
      </c>
      <c r="I296" s="11">
        <f t="shared" si="153"/>
        <v>96</v>
      </c>
      <c r="J296" s="17"/>
      <c r="K296" s="151"/>
    </row>
    <row r="297" spans="1:11" x14ac:dyDescent="0.45">
      <c r="A297" s="15" t="s">
        <v>107</v>
      </c>
      <c r="B297" s="5"/>
      <c r="C297" s="11"/>
      <c r="D297" s="11"/>
      <c r="E297" s="11"/>
      <c r="F297" s="11"/>
      <c r="G297" s="11"/>
      <c r="H297" s="11"/>
      <c r="I297" s="11"/>
      <c r="J297" s="149"/>
      <c r="K297" s="151"/>
    </row>
    <row r="298" spans="1:11" x14ac:dyDescent="0.45">
      <c r="A298" s="16" t="s">
        <v>108</v>
      </c>
      <c r="B298" s="5"/>
      <c r="C298" s="11">
        <f>$B$17</f>
        <v>432</v>
      </c>
      <c r="D298" s="11">
        <f t="shared" ref="D298:I298" si="154">$B$17</f>
        <v>432</v>
      </c>
      <c r="E298" s="11">
        <f t="shared" si="154"/>
        <v>432</v>
      </c>
      <c r="F298" s="11">
        <f t="shared" si="154"/>
        <v>432</v>
      </c>
      <c r="G298" s="11">
        <f t="shared" si="154"/>
        <v>432</v>
      </c>
      <c r="H298" s="11">
        <f t="shared" si="154"/>
        <v>432</v>
      </c>
      <c r="I298" s="11">
        <f t="shared" si="154"/>
        <v>432</v>
      </c>
      <c r="J298" s="149"/>
    </row>
    <row r="299" spans="1:11" x14ac:dyDescent="0.45">
      <c r="A299" s="16" t="s">
        <v>20</v>
      </c>
      <c r="B299" s="11"/>
      <c r="C299" s="11">
        <v>500.3</v>
      </c>
      <c r="D299" s="11">
        <v>500.3</v>
      </c>
      <c r="E299" s="11">
        <v>500.3</v>
      </c>
      <c r="F299" s="11">
        <v>500.3</v>
      </c>
      <c r="G299" s="11">
        <v>500.3</v>
      </c>
      <c r="H299" s="11">
        <v>500.3</v>
      </c>
      <c r="I299" s="11">
        <v>500.3</v>
      </c>
      <c r="J299" s="17"/>
    </row>
    <row r="300" spans="1:11" x14ac:dyDescent="0.45">
      <c r="A300" s="16" t="s">
        <v>15</v>
      </c>
      <c r="B300" s="11"/>
      <c r="C300" s="11">
        <f>22%*(C292+C296+C298)</f>
        <v>408.14400000000001</v>
      </c>
      <c r="D300" s="11">
        <f t="shared" ref="D300:I300" si="155">22%*(D292+D296+D298)</f>
        <v>408.14400000000001</v>
      </c>
      <c r="E300" s="11">
        <f t="shared" si="155"/>
        <v>408.14400000000001</v>
      </c>
      <c r="F300" s="11">
        <f t="shared" si="155"/>
        <v>408.14400000000001</v>
      </c>
      <c r="G300" s="11">
        <f t="shared" si="155"/>
        <v>408.14400000000001</v>
      </c>
      <c r="H300" s="11">
        <f t="shared" si="155"/>
        <v>408.14400000000001</v>
      </c>
      <c r="I300" s="11">
        <f t="shared" si="155"/>
        <v>408.14400000000001</v>
      </c>
      <c r="J300" s="17"/>
    </row>
    <row r="301" spans="1:11" x14ac:dyDescent="0.45">
      <c r="A301" s="15" t="s">
        <v>109</v>
      </c>
      <c r="B301" s="12"/>
      <c r="C301" s="13">
        <f>SUM(C298:C300)</f>
        <v>1340.444</v>
      </c>
      <c r="D301" s="13">
        <f t="shared" ref="D301:I301" si="156">SUM(D298:D300)</f>
        <v>1340.444</v>
      </c>
      <c r="E301" s="13">
        <f t="shared" si="156"/>
        <v>1340.444</v>
      </c>
      <c r="F301" s="13">
        <f t="shared" si="156"/>
        <v>1340.444</v>
      </c>
      <c r="G301" s="13">
        <f t="shared" si="156"/>
        <v>1340.444</v>
      </c>
      <c r="H301" s="13">
        <f t="shared" si="156"/>
        <v>1340.444</v>
      </c>
      <c r="I301" s="13">
        <f t="shared" si="156"/>
        <v>1340.444</v>
      </c>
      <c r="J301" s="28"/>
    </row>
    <row r="302" spans="1:11" x14ac:dyDescent="0.45">
      <c r="A302" s="15" t="s">
        <v>100</v>
      </c>
      <c r="B302" s="59"/>
      <c r="C302" s="13">
        <f>C296+C301</f>
        <v>1436.444</v>
      </c>
      <c r="D302" s="13">
        <f t="shared" ref="D302:I302" si="157">D296+D301</f>
        <v>1436.444</v>
      </c>
      <c r="E302" s="13">
        <f t="shared" si="157"/>
        <v>1436.444</v>
      </c>
      <c r="F302" s="13">
        <f t="shared" si="157"/>
        <v>1436.444</v>
      </c>
      <c r="G302" s="13">
        <f t="shared" si="157"/>
        <v>1436.444</v>
      </c>
      <c r="H302" s="13">
        <f t="shared" si="157"/>
        <v>1436.444</v>
      </c>
      <c r="I302" s="13">
        <f t="shared" si="157"/>
        <v>1436.444</v>
      </c>
      <c r="J302" s="149"/>
    </row>
    <row r="303" spans="1:11" x14ac:dyDescent="0.45">
      <c r="A303" s="134" t="s">
        <v>106</v>
      </c>
      <c r="B303" s="139"/>
      <c r="C303" s="135">
        <f>C294-C302</f>
        <v>2239.3225000000016</v>
      </c>
      <c r="D303" s="135">
        <f t="shared" ref="D303:I303" si="158">D294-D302</f>
        <v>2239.3225000000016</v>
      </c>
      <c r="E303" s="135">
        <f t="shared" si="158"/>
        <v>2239.3225000000016</v>
      </c>
      <c r="F303" s="135">
        <f t="shared" si="158"/>
        <v>2239.3225000000016</v>
      </c>
      <c r="G303" s="135">
        <f t="shared" si="158"/>
        <v>2239.3225000000016</v>
      </c>
      <c r="H303" s="135">
        <f t="shared" si="158"/>
        <v>2239.3225000000016</v>
      </c>
      <c r="I303" s="135">
        <f t="shared" si="158"/>
        <v>2239.3225000000016</v>
      </c>
      <c r="J303" s="149"/>
    </row>
    <row r="304" spans="1:11" x14ac:dyDescent="0.45">
      <c r="A304" s="16" t="s">
        <v>14</v>
      </c>
      <c r="B304" s="11"/>
      <c r="C304" s="11">
        <f>18%*C303</f>
        <v>403.07805000000025</v>
      </c>
      <c r="D304" s="11">
        <f t="shared" ref="D304:I304" si="159">18%*D303</f>
        <v>403.07805000000025</v>
      </c>
      <c r="E304" s="11">
        <f t="shared" si="159"/>
        <v>403.07805000000025</v>
      </c>
      <c r="F304" s="11">
        <f t="shared" si="159"/>
        <v>403.07805000000025</v>
      </c>
      <c r="G304" s="11">
        <f t="shared" si="159"/>
        <v>403.07805000000025</v>
      </c>
      <c r="H304" s="11">
        <f t="shared" si="159"/>
        <v>403.07805000000025</v>
      </c>
      <c r="I304" s="11">
        <f t="shared" si="159"/>
        <v>403.07805000000025</v>
      </c>
      <c r="J304" s="17"/>
    </row>
    <row r="305" spans="1:11" x14ac:dyDescent="0.45">
      <c r="A305" s="24" t="s">
        <v>21</v>
      </c>
      <c r="B305" s="25"/>
      <c r="C305" s="25">
        <f>C303-C304</f>
        <v>1836.2444500000013</v>
      </c>
      <c r="D305" s="25">
        <f t="shared" ref="D305:I305" si="160">D303-D304</f>
        <v>1836.2444500000013</v>
      </c>
      <c r="E305" s="25">
        <f t="shared" si="160"/>
        <v>1836.2444500000013</v>
      </c>
      <c r="F305" s="25">
        <f t="shared" si="160"/>
        <v>1836.2444500000013</v>
      </c>
      <c r="G305" s="25">
        <f t="shared" si="160"/>
        <v>1836.2444500000013</v>
      </c>
      <c r="H305" s="25">
        <f t="shared" si="160"/>
        <v>1836.2444500000013</v>
      </c>
      <c r="I305" s="25">
        <f t="shared" si="160"/>
        <v>1836.2444500000013</v>
      </c>
      <c r="J305" s="17"/>
    </row>
    <row r="306" spans="1:11" x14ac:dyDescent="0.45">
      <c r="A306" s="16" t="s">
        <v>18</v>
      </c>
      <c r="B306" s="5"/>
      <c r="C306" s="11">
        <f>25%*C305</f>
        <v>459.06111250000032</v>
      </c>
      <c r="D306" s="11">
        <f t="shared" ref="D306:I306" si="161">25%*D305</f>
        <v>459.06111250000032</v>
      </c>
      <c r="E306" s="11">
        <f t="shared" si="161"/>
        <v>459.06111250000032</v>
      </c>
      <c r="F306" s="11">
        <f t="shared" si="161"/>
        <v>459.06111250000032</v>
      </c>
      <c r="G306" s="11">
        <f t="shared" si="161"/>
        <v>459.06111250000032</v>
      </c>
      <c r="H306" s="11">
        <f t="shared" si="161"/>
        <v>459.06111250000032</v>
      </c>
      <c r="I306" s="11">
        <f t="shared" si="161"/>
        <v>459.06111250000032</v>
      </c>
      <c r="J306" s="17"/>
    </row>
    <row r="307" spans="1:11" x14ac:dyDescent="0.45">
      <c r="A307" s="41" t="s">
        <v>25</v>
      </c>
      <c r="B307" s="59"/>
      <c r="C307" s="144">
        <f>C305-C306+C299</f>
        <v>1877.483337500001</v>
      </c>
      <c r="D307" s="144">
        <f t="shared" ref="D307:I307" si="162">D305-D306+D299</f>
        <v>1877.483337500001</v>
      </c>
      <c r="E307" s="144">
        <f t="shared" si="162"/>
        <v>1877.483337500001</v>
      </c>
      <c r="F307" s="144">
        <f t="shared" si="162"/>
        <v>1877.483337500001</v>
      </c>
      <c r="G307" s="144">
        <f t="shared" si="162"/>
        <v>1877.483337500001</v>
      </c>
      <c r="H307" s="144">
        <f t="shared" si="162"/>
        <v>1877.483337500001</v>
      </c>
      <c r="I307" s="144">
        <f t="shared" si="162"/>
        <v>1877.483337500001</v>
      </c>
      <c r="J307" s="152"/>
    </row>
    <row r="308" spans="1:11" x14ac:dyDescent="0.45">
      <c r="A308" s="26" t="s">
        <v>28</v>
      </c>
      <c r="B308" s="5"/>
      <c r="C308" s="8">
        <v>0.90900000000000003</v>
      </c>
      <c r="D308" s="8">
        <v>0.82599999999999996</v>
      </c>
      <c r="E308" s="8">
        <v>0.751</v>
      </c>
      <c r="F308" s="8">
        <v>0.68300000000000005</v>
      </c>
      <c r="G308" s="8">
        <v>0.621</v>
      </c>
      <c r="H308" s="8">
        <v>0.56399999999999995</v>
      </c>
      <c r="I308" s="8">
        <v>0.51300000000000001</v>
      </c>
      <c r="J308" s="27"/>
    </row>
    <row r="309" spans="1:11" x14ac:dyDescent="0.45">
      <c r="A309" s="24" t="s">
        <v>29</v>
      </c>
      <c r="B309" s="55"/>
      <c r="C309" s="56">
        <f>C307*C308</f>
        <v>1706.632353787501</v>
      </c>
      <c r="D309" s="56">
        <f t="shared" ref="D309:I309" si="163">D307*D308</f>
        <v>1550.8012367750007</v>
      </c>
      <c r="E309" s="56">
        <f t="shared" si="163"/>
        <v>1409.9899864625008</v>
      </c>
      <c r="F309" s="56">
        <f t="shared" si="163"/>
        <v>1282.3211195125007</v>
      </c>
      <c r="G309" s="56">
        <f t="shared" si="163"/>
        <v>1165.9171525875006</v>
      </c>
      <c r="H309" s="56">
        <f t="shared" si="163"/>
        <v>1058.9006023500006</v>
      </c>
      <c r="I309" s="56">
        <f t="shared" si="163"/>
        <v>963.14895213750049</v>
      </c>
      <c r="J309" s="153"/>
    </row>
    <row r="310" spans="1:11" x14ac:dyDescent="0.45">
      <c r="A310" s="16" t="s">
        <v>30</v>
      </c>
      <c r="B310" s="12">
        <v>-6500</v>
      </c>
      <c r="C310" s="9"/>
      <c r="D310" s="9"/>
      <c r="E310" s="9"/>
      <c r="F310" s="9"/>
      <c r="G310" s="9"/>
      <c r="H310" s="9"/>
      <c r="I310" s="9"/>
      <c r="J310" s="28"/>
    </row>
    <row r="311" spans="1:11" ht="14.65" thickBot="1" x14ac:dyDescent="0.5">
      <c r="A311" s="29" t="s">
        <v>31</v>
      </c>
      <c r="B311" s="30"/>
      <c r="C311" s="30">
        <f>B310+C309</f>
        <v>-4793.3676462124986</v>
      </c>
      <c r="D311" s="30">
        <f>C311+D309</f>
        <v>-3242.5664094374979</v>
      </c>
      <c r="E311" s="30">
        <f t="shared" ref="E311:I311" si="164">D311+E309</f>
        <v>-1832.5764229749971</v>
      </c>
      <c r="F311" s="30">
        <f t="shared" si="164"/>
        <v>-550.25530346249639</v>
      </c>
      <c r="G311" s="30">
        <f t="shared" si="164"/>
        <v>615.66184912500421</v>
      </c>
      <c r="H311" s="30">
        <f t="shared" si="164"/>
        <v>1674.5624514750048</v>
      </c>
      <c r="I311" s="161">
        <f t="shared" si="164"/>
        <v>2637.7114036125054</v>
      </c>
      <c r="J311" s="31"/>
    </row>
    <row r="313" spans="1:11" ht="14.65" thickBot="1" x14ac:dyDescent="0.5">
      <c r="A313" s="169" t="s">
        <v>138</v>
      </c>
      <c r="B313" s="169"/>
      <c r="C313" s="169"/>
      <c r="D313" s="169"/>
      <c r="E313" s="169"/>
      <c r="F313" s="169"/>
      <c r="G313" s="169"/>
      <c r="H313" s="169"/>
      <c r="I313" s="169"/>
      <c r="J313" s="169"/>
      <c r="K313" s="150"/>
    </row>
    <row r="314" spans="1:11" ht="14.65" thickBot="1" x14ac:dyDescent="0.5">
      <c r="A314" s="145" t="s">
        <v>17</v>
      </c>
      <c r="B314" s="146"/>
      <c r="C314" s="147" t="s">
        <v>33</v>
      </c>
      <c r="D314" s="147" t="s">
        <v>34</v>
      </c>
      <c r="E314" s="147" t="s">
        <v>35</v>
      </c>
      <c r="F314" s="147" t="s">
        <v>36</v>
      </c>
      <c r="G314" s="147" t="s">
        <v>37</v>
      </c>
      <c r="H314" s="147" t="s">
        <v>38</v>
      </c>
      <c r="I314" s="147" t="s">
        <v>39</v>
      </c>
      <c r="J314" s="148"/>
      <c r="K314" s="151"/>
    </row>
    <row r="315" spans="1:11" x14ac:dyDescent="0.45">
      <c r="A315" s="154" t="s">
        <v>10</v>
      </c>
      <c r="B315" s="155"/>
      <c r="C315" s="155"/>
      <c r="D315" s="155"/>
      <c r="E315" s="155"/>
      <c r="F315" s="155"/>
      <c r="G315" s="155"/>
      <c r="H315" s="155"/>
      <c r="I315" s="155"/>
      <c r="J315" s="156"/>
      <c r="K315" s="151"/>
    </row>
    <row r="316" spans="1:11" x14ac:dyDescent="0.45">
      <c r="A316" s="16" t="s">
        <v>8</v>
      </c>
      <c r="B316" s="11"/>
      <c r="C316" s="11">
        <f>$C$10*12*$C$9</f>
        <v>18677.106</v>
      </c>
      <c r="D316" s="11">
        <f t="shared" ref="D316:I316" si="165">$C$10*12*$C$9</f>
        <v>18677.106</v>
      </c>
      <c r="E316" s="11">
        <f t="shared" si="165"/>
        <v>18677.106</v>
      </c>
      <c r="F316" s="11">
        <f t="shared" si="165"/>
        <v>18677.106</v>
      </c>
      <c r="G316" s="11">
        <f t="shared" si="165"/>
        <v>18677.106</v>
      </c>
      <c r="H316" s="11">
        <f t="shared" si="165"/>
        <v>18677.106</v>
      </c>
      <c r="I316" s="11">
        <f t="shared" si="165"/>
        <v>18677.106</v>
      </c>
      <c r="J316" s="17"/>
    </row>
    <row r="317" spans="1:11" x14ac:dyDescent="0.45">
      <c r="A317" s="16" t="s">
        <v>44</v>
      </c>
      <c r="B317" s="11"/>
      <c r="C317" s="11">
        <f>C316/6</f>
        <v>3112.8510000000001</v>
      </c>
      <c r="D317" s="11">
        <f t="shared" ref="D317:I317" si="166">D316/6</f>
        <v>3112.8510000000001</v>
      </c>
      <c r="E317" s="11">
        <f t="shared" si="166"/>
        <v>3112.8510000000001</v>
      </c>
      <c r="F317" s="11">
        <f t="shared" si="166"/>
        <v>3112.8510000000001</v>
      </c>
      <c r="G317" s="11">
        <f t="shared" si="166"/>
        <v>3112.8510000000001</v>
      </c>
      <c r="H317" s="11">
        <f t="shared" si="166"/>
        <v>3112.8510000000001</v>
      </c>
      <c r="I317" s="11">
        <f t="shared" si="166"/>
        <v>3112.8510000000001</v>
      </c>
      <c r="J317" s="17"/>
    </row>
    <row r="318" spans="1:11" x14ac:dyDescent="0.45">
      <c r="A318" s="15" t="s">
        <v>9</v>
      </c>
      <c r="B318" s="13"/>
      <c r="C318" s="13">
        <f>C316-C317</f>
        <v>15564.254999999999</v>
      </c>
      <c r="D318" s="13">
        <f t="shared" ref="D318:I318" si="167">D316-D317</f>
        <v>15564.254999999999</v>
      </c>
      <c r="E318" s="13">
        <f t="shared" si="167"/>
        <v>15564.254999999999</v>
      </c>
      <c r="F318" s="13">
        <f t="shared" si="167"/>
        <v>15564.254999999999</v>
      </c>
      <c r="G318" s="13">
        <f t="shared" si="167"/>
        <v>15564.254999999999</v>
      </c>
      <c r="H318" s="13">
        <f t="shared" si="167"/>
        <v>15564.254999999999</v>
      </c>
      <c r="I318" s="13">
        <f t="shared" si="167"/>
        <v>15564.254999999999</v>
      </c>
      <c r="J318" s="17"/>
    </row>
    <row r="319" spans="1:11" x14ac:dyDescent="0.45">
      <c r="A319" s="15" t="s">
        <v>104</v>
      </c>
      <c r="B319" s="11"/>
      <c r="C319" s="11"/>
      <c r="D319" s="11"/>
      <c r="E319" s="11"/>
      <c r="F319" s="11"/>
      <c r="G319" s="11"/>
      <c r="H319" s="11"/>
      <c r="I319" s="11"/>
      <c r="J319" s="17"/>
    </row>
    <row r="320" spans="1:11" x14ac:dyDescent="0.45">
      <c r="A320" s="16" t="s">
        <v>12</v>
      </c>
      <c r="B320" s="11"/>
      <c r="C320" s="11">
        <f>$D$85</f>
        <v>12853.738799999997</v>
      </c>
      <c r="D320" s="11">
        <f t="shared" ref="D320:I320" si="168">$D$85</f>
        <v>12853.738799999997</v>
      </c>
      <c r="E320" s="11">
        <f t="shared" si="168"/>
        <v>12853.738799999997</v>
      </c>
      <c r="F320" s="11">
        <f t="shared" si="168"/>
        <v>12853.738799999997</v>
      </c>
      <c r="G320" s="11">
        <f t="shared" si="168"/>
        <v>12853.738799999997</v>
      </c>
      <c r="H320" s="11">
        <f t="shared" si="168"/>
        <v>12853.738799999997</v>
      </c>
      <c r="I320" s="11">
        <f t="shared" si="168"/>
        <v>12853.738799999997</v>
      </c>
      <c r="J320" s="17"/>
    </row>
    <row r="321" spans="1:10" x14ac:dyDescent="0.45">
      <c r="A321" s="16" t="s">
        <v>44</v>
      </c>
      <c r="B321" s="11"/>
      <c r="C321" s="11">
        <f>C320/6</f>
        <v>2142.2897999999996</v>
      </c>
      <c r="D321" s="11">
        <f t="shared" ref="D321:I321" si="169">D320/6</f>
        <v>2142.2897999999996</v>
      </c>
      <c r="E321" s="11">
        <f t="shared" si="169"/>
        <v>2142.2897999999996</v>
      </c>
      <c r="F321" s="11">
        <f t="shared" si="169"/>
        <v>2142.2897999999996</v>
      </c>
      <c r="G321" s="11">
        <f t="shared" si="169"/>
        <v>2142.2897999999996</v>
      </c>
      <c r="H321" s="11">
        <f t="shared" si="169"/>
        <v>2142.2897999999996</v>
      </c>
      <c r="I321" s="11">
        <f t="shared" si="169"/>
        <v>2142.2897999999996</v>
      </c>
      <c r="J321" s="17"/>
    </row>
    <row r="322" spans="1:10" x14ac:dyDescent="0.45">
      <c r="A322" s="15" t="s">
        <v>19</v>
      </c>
      <c r="B322" s="13"/>
      <c r="C322" s="13">
        <f t="shared" ref="C322:I322" si="170">C320-C321</f>
        <v>10711.448999999997</v>
      </c>
      <c r="D322" s="13">
        <f t="shared" si="170"/>
        <v>10711.448999999997</v>
      </c>
      <c r="E322" s="13">
        <f t="shared" si="170"/>
        <v>10711.448999999997</v>
      </c>
      <c r="F322" s="13">
        <f t="shared" si="170"/>
        <v>10711.448999999997</v>
      </c>
      <c r="G322" s="13">
        <f t="shared" si="170"/>
        <v>10711.448999999997</v>
      </c>
      <c r="H322" s="13">
        <f t="shared" si="170"/>
        <v>10711.448999999997</v>
      </c>
      <c r="I322" s="13">
        <f t="shared" si="170"/>
        <v>10711.448999999997</v>
      </c>
      <c r="J322" s="17"/>
    </row>
    <row r="323" spans="1:10" x14ac:dyDescent="0.45">
      <c r="A323" s="16" t="s">
        <v>102</v>
      </c>
      <c r="B323" s="11"/>
      <c r="C323" s="11">
        <f>$B$19</f>
        <v>1327.2</v>
      </c>
      <c r="D323" s="11">
        <f t="shared" ref="D323:I323" si="171">$B$19</f>
        <v>1327.2</v>
      </c>
      <c r="E323" s="11">
        <f t="shared" si="171"/>
        <v>1327.2</v>
      </c>
      <c r="F323" s="11">
        <f t="shared" si="171"/>
        <v>1327.2</v>
      </c>
      <c r="G323" s="11">
        <f t="shared" si="171"/>
        <v>1327.2</v>
      </c>
      <c r="H323" s="11">
        <f t="shared" si="171"/>
        <v>1327.2</v>
      </c>
      <c r="I323" s="11">
        <f t="shared" si="171"/>
        <v>1327.2</v>
      </c>
      <c r="J323" s="17"/>
    </row>
    <row r="324" spans="1:10" x14ac:dyDescent="0.45">
      <c r="A324" s="15" t="s">
        <v>105</v>
      </c>
      <c r="B324" s="12"/>
      <c r="C324" s="12">
        <f>C322+C323</f>
        <v>12038.648999999998</v>
      </c>
      <c r="D324" s="12">
        <f t="shared" ref="D324:I324" si="172">D322+D323</f>
        <v>12038.648999999998</v>
      </c>
      <c r="E324" s="12">
        <f t="shared" si="172"/>
        <v>12038.648999999998</v>
      </c>
      <c r="F324" s="12">
        <f t="shared" si="172"/>
        <v>12038.648999999998</v>
      </c>
      <c r="G324" s="12">
        <f t="shared" si="172"/>
        <v>12038.648999999998</v>
      </c>
      <c r="H324" s="12">
        <f t="shared" si="172"/>
        <v>12038.648999999998</v>
      </c>
      <c r="I324" s="12">
        <f t="shared" si="172"/>
        <v>12038.648999999998</v>
      </c>
      <c r="J324" s="17"/>
    </row>
    <row r="325" spans="1:10" x14ac:dyDescent="0.45">
      <c r="A325" s="134" t="s">
        <v>101</v>
      </c>
      <c r="B325" s="135"/>
      <c r="C325" s="135">
        <f>C318-C324</f>
        <v>3525.6060000000016</v>
      </c>
      <c r="D325" s="135">
        <f t="shared" ref="D325:I325" si="173">D318-D324</f>
        <v>3525.6060000000016</v>
      </c>
      <c r="E325" s="135">
        <f t="shared" si="173"/>
        <v>3525.6060000000016</v>
      </c>
      <c r="F325" s="135">
        <f t="shared" si="173"/>
        <v>3525.6060000000016</v>
      </c>
      <c r="G325" s="135">
        <f t="shared" si="173"/>
        <v>3525.6060000000016</v>
      </c>
      <c r="H325" s="135">
        <f t="shared" si="173"/>
        <v>3525.6060000000016</v>
      </c>
      <c r="I325" s="135">
        <f t="shared" si="173"/>
        <v>3525.6060000000016</v>
      </c>
      <c r="J325" s="17"/>
    </row>
    <row r="326" spans="1:10" x14ac:dyDescent="0.45">
      <c r="A326" s="15" t="s">
        <v>24</v>
      </c>
      <c r="B326" s="135"/>
      <c r="C326" s="135"/>
      <c r="D326" s="135"/>
      <c r="E326" s="135"/>
      <c r="F326" s="135"/>
      <c r="G326" s="135"/>
      <c r="H326" s="135"/>
      <c r="I326" s="135"/>
      <c r="J326" s="17"/>
    </row>
    <row r="327" spans="1:10" x14ac:dyDescent="0.45">
      <c r="A327" s="16" t="s">
        <v>103</v>
      </c>
      <c r="B327" s="11"/>
      <c r="C327" s="11">
        <f>$B$18</f>
        <v>96</v>
      </c>
      <c r="D327" s="11">
        <f t="shared" ref="D327:I327" si="174">$B$18</f>
        <v>96</v>
      </c>
      <c r="E327" s="11">
        <f t="shared" si="174"/>
        <v>96</v>
      </c>
      <c r="F327" s="11">
        <f t="shared" si="174"/>
        <v>96</v>
      </c>
      <c r="G327" s="11">
        <f t="shared" si="174"/>
        <v>96</v>
      </c>
      <c r="H327" s="11">
        <f t="shared" si="174"/>
        <v>96</v>
      </c>
      <c r="I327" s="11">
        <f t="shared" si="174"/>
        <v>96</v>
      </c>
      <c r="J327" s="17"/>
    </row>
    <row r="328" spans="1:10" x14ac:dyDescent="0.45">
      <c r="A328" s="15" t="s">
        <v>107</v>
      </c>
      <c r="B328" s="5"/>
      <c r="C328" s="11"/>
      <c r="D328" s="11"/>
      <c r="E328" s="11"/>
      <c r="F328" s="11"/>
      <c r="G328" s="11"/>
      <c r="H328" s="11"/>
      <c r="I328" s="11"/>
      <c r="J328" s="149"/>
    </row>
    <row r="329" spans="1:10" x14ac:dyDescent="0.45">
      <c r="A329" s="16" t="s">
        <v>108</v>
      </c>
      <c r="B329" s="5"/>
      <c r="C329" s="11">
        <f>$B$17</f>
        <v>432</v>
      </c>
      <c r="D329" s="11">
        <f t="shared" ref="D329:I329" si="175">$B$17</f>
        <v>432</v>
      </c>
      <c r="E329" s="11">
        <f t="shared" si="175"/>
        <v>432</v>
      </c>
      <c r="F329" s="11">
        <f t="shared" si="175"/>
        <v>432</v>
      </c>
      <c r="G329" s="11">
        <f t="shared" si="175"/>
        <v>432</v>
      </c>
      <c r="H329" s="11">
        <f t="shared" si="175"/>
        <v>432</v>
      </c>
      <c r="I329" s="11">
        <f t="shared" si="175"/>
        <v>432</v>
      </c>
      <c r="J329" s="149"/>
    </row>
    <row r="330" spans="1:10" x14ac:dyDescent="0.45">
      <c r="A330" s="16" t="s">
        <v>20</v>
      </c>
      <c r="B330" s="11"/>
      <c r="C330" s="11">
        <v>500.3</v>
      </c>
      <c r="D330" s="11">
        <v>500.3</v>
      </c>
      <c r="E330" s="11">
        <v>500.3</v>
      </c>
      <c r="F330" s="11">
        <v>500.3</v>
      </c>
      <c r="G330" s="11">
        <v>500.3</v>
      </c>
      <c r="H330" s="11">
        <v>500.3</v>
      </c>
      <c r="I330" s="11">
        <v>500.3</v>
      </c>
      <c r="J330" s="17"/>
    </row>
    <row r="331" spans="1:10" x14ac:dyDescent="0.45">
      <c r="A331" s="16" t="s">
        <v>15</v>
      </c>
      <c r="B331" s="11"/>
      <c r="C331" s="11">
        <f>22%*(C323+C327+C329)</f>
        <v>408.14400000000001</v>
      </c>
      <c r="D331" s="11">
        <f t="shared" ref="D331:I331" si="176">22%*(D323+D327+D329)</f>
        <v>408.14400000000001</v>
      </c>
      <c r="E331" s="11">
        <f t="shared" si="176"/>
        <v>408.14400000000001</v>
      </c>
      <c r="F331" s="11">
        <f t="shared" si="176"/>
        <v>408.14400000000001</v>
      </c>
      <c r="G331" s="11">
        <f t="shared" si="176"/>
        <v>408.14400000000001</v>
      </c>
      <c r="H331" s="11">
        <f t="shared" si="176"/>
        <v>408.14400000000001</v>
      </c>
      <c r="I331" s="11">
        <f t="shared" si="176"/>
        <v>408.14400000000001</v>
      </c>
      <c r="J331" s="17"/>
    </row>
    <row r="332" spans="1:10" x14ac:dyDescent="0.45">
      <c r="A332" s="15" t="s">
        <v>109</v>
      </c>
      <c r="B332" s="12"/>
      <c r="C332" s="13">
        <f>SUM(C329:C331)</f>
        <v>1340.444</v>
      </c>
      <c r="D332" s="13">
        <f t="shared" ref="D332:I332" si="177">SUM(D329:D331)</f>
        <v>1340.444</v>
      </c>
      <c r="E332" s="13">
        <f t="shared" si="177"/>
        <v>1340.444</v>
      </c>
      <c r="F332" s="13">
        <f t="shared" si="177"/>
        <v>1340.444</v>
      </c>
      <c r="G332" s="13">
        <f t="shared" si="177"/>
        <v>1340.444</v>
      </c>
      <c r="H332" s="13">
        <f t="shared" si="177"/>
        <v>1340.444</v>
      </c>
      <c r="I332" s="13">
        <f t="shared" si="177"/>
        <v>1340.444</v>
      </c>
      <c r="J332" s="28"/>
    </row>
    <row r="333" spans="1:10" x14ac:dyDescent="0.45">
      <c r="A333" s="15" t="s">
        <v>100</v>
      </c>
      <c r="B333" s="59"/>
      <c r="C333" s="13">
        <f>C327+C332</f>
        <v>1436.444</v>
      </c>
      <c r="D333" s="13">
        <f t="shared" ref="D333:I333" si="178">D327+D332</f>
        <v>1436.444</v>
      </c>
      <c r="E333" s="13">
        <f t="shared" si="178"/>
        <v>1436.444</v>
      </c>
      <c r="F333" s="13">
        <f t="shared" si="178"/>
        <v>1436.444</v>
      </c>
      <c r="G333" s="13">
        <f t="shared" si="178"/>
        <v>1436.444</v>
      </c>
      <c r="H333" s="13">
        <f t="shared" si="178"/>
        <v>1436.444</v>
      </c>
      <c r="I333" s="13">
        <f t="shared" si="178"/>
        <v>1436.444</v>
      </c>
      <c r="J333" s="149"/>
    </row>
    <row r="334" spans="1:10" x14ac:dyDescent="0.45">
      <c r="A334" s="134" t="s">
        <v>106</v>
      </c>
      <c r="B334" s="139"/>
      <c r="C334" s="135">
        <f>C325-C333</f>
        <v>2089.1620000000016</v>
      </c>
      <c r="D334" s="135">
        <f t="shared" ref="D334:I334" si="179">D325-D333</f>
        <v>2089.1620000000016</v>
      </c>
      <c r="E334" s="135">
        <f t="shared" si="179"/>
        <v>2089.1620000000016</v>
      </c>
      <c r="F334" s="135">
        <f t="shared" si="179"/>
        <v>2089.1620000000016</v>
      </c>
      <c r="G334" s="135">
        <f t="shared" si="179"/>
        <v>2089.1620000000016</v>
      </c>
      <c r="H334" s="135">
        <f t="shared" si="179"/>
        <v>2089.1620000000016</v>
      </c>
      <c r="I334" s="135">
        <f t="shared" si="179"/>
        <v>2089.1620000000016</v>
      </c>
      <c r="J334" s="149"/>
    </row>
    <row r="335" spans="1:10" x14ac:dyDescent="0.45">
      <c r="A335" s="16" t="s">
        <v>14</v>
      </c>
      <c r="B335" s="11"/>
      <c r="C335" s="11">
        <f>18%*C334</f>
        <v>376.04916000000026</v>
      </c>
      <c r="D335" s="11">
        <f t="shared" ref="D335:I335" si="180">18%*D334</f>
        <v>376.04916000000026</v>
      </c>
      <c r="E335" s="11">
        <f t="shared" si="180"/>
        <v>376.04916000000026</v>
      </c>
      <c r="F335" s="11">
        <f t="shared" si="180"/>
        <v>376.04916000000026</v>
      </c>
      <c r="G335" s="11">
        <f t="shared" si="180"/>
        <v>376.04916000000026</v>
      </c>
      <c r="H335" s="11">
        <f t="shared" si="180"/>
        <v>376.04916000000026</v>
      </c>
      <c r="I335" s="11">
        <f t="shared" si="180"/>
        <v>376.04916000000026</v>
      </c>
      <c r="J335" s="17"/>
    </row>
    <row r="336" spans="1:10" x14ac:dyDescent="0.45">
      <c r="A336" s="24" t="s">
        <v>21</v>
      </c>
      <c r="B336" s="25"/>
      <c r="C336" s="25">
        <f>C334-C335</f>
        <v>1713.1128400000014</v>
      </c>
      <c r="D336" s="25">
        <f t="shared" ref="D336:I336" si="181">D334-D335</f>
        <v>1713.1128400000014</v>
      </c>
      <c r="E336" s="25">
        <f t="shared" si="181"/>
        <v>1713.1128400000014</v>
      </c>
      <c r="F336" s="25">
        <f t="shared" si="181"/>
        <v>1713.1128400000014</v>
      </c>
      <c r="G336" s="25">
        <f t="shared" si="181"/>
        <v>1713.1128400000014</v>
      </c>
      <c r="H336" s="25">
        <f t="shared" si="181"/>
        <v>1713.1128400000014</v>
      </c>
      <c r="I336" s="25">
        <f t="shared" si="181"/>
        <v>1713.1128400000014</v>
      </c>
      <c r="J336" s="17"/>
    </row>
    <row r="337" spans="1:10" x14ac:dyDescent="0.45">
      <c r="A337" s="16" t="s">
        <v>18</v>
      </c>
      <c r="B337" s="5"/>
      <c r="C337" s="11">
        <f>25%*C336</f>
        <v>428.27821000000034</v>
      </c>
      <c r="D337" s="11">
        <f t="shared" ref="D337:I337" si="182">25%*D336</f>
        <v>428.27821000000034</v>
      </c>
      <c r="E337" s="11">
        <f t="shared" si="182"/>
        <v>428.27821000000034</v>
      </c>
      <c r="F337" s="11">
        <f t="shared" si="182"/>
        <v>428.27821000000034</v>
      </c>
      <c r="G337" s="11">
        <f t="shared" si="182"/>
        <v>428.27821000000034</v>
      </c>
      <c r="H337" s="11">
        <f t="shared" si="182"/>
        <v>428.27821000000034</v>
      </c>
      <c r="I337" s="11">
        <f t="shared" si="182"/>
        <v>428.27821000000034</v>
      </c>
      <c r="J337" s="17"/>
    </row>
    <row r="338" spans="1:10" x14ac:dyDescent="0.45">
      <c r="A338" s="41" t="s">
        <v>25</v>
      </c>
      <c r="B338" s="59"/>
      <c r="C338" s="144">
        <f>C336-C337+C330</f>
        <v>1785.1346300000009</v>
      </c>
      <c r="D338" s="144">
        <f t="shared" ref="D338:I338" si="183">D336-D337+D330</f>
        <v>1785.1346300000009</v>
      </c>
      <c r="E338" s="144">
        <f t="shared" si="183"/>
        <v>1785.1346300000009</v>
      </c>
      <c r="F338" s="144">
        <f t="shared" si="183"/>
        <v>1785.1346300000009</v>
      </c>
      <c r="G338" s="144">
        <f t="shared" si="183"/>
        <v>1785.1346300000009</v>
      </c>
      <c r="H338" s="144">
        <f t="shared" si="183"/>
        <v>1785.1346300000009</v>
      </c>
      <c r="I338" s="144">
        <f t="shared" si="183"/>
        <v>1785.1346300000009</v>
      </c>
      <c r="J338" s="152"/>
    </row>
    <row r="339" spans="1:10" x14ac:dyDescent="0.45">
      <c r="A339" s="26" t="s">
        <v>28</v>
      </c>
      <c r="B339" s="5"/>
      <c r="C339" s="8">
        <v>0.90900000000000003</v>
      </c>
      <c r="D339" s="8">
        <v>0.82599999999999996</v>
      </c>
      <c r="E339" s="8">
        <v>0.751</v>
      </c>
      <c r="F339" s="8">
        <v>0.68300000000000005</v>
      </c>
      <c r="G339" s="8">
        <v>0.621</v>
      </c>
      <c r="H339" s="8">
        <v>0.56399999999999995</v>
      </c>
      <c r="I339" s="8">
        <v>0.51300000000000001</v>
      </c>
      <c r="J339" s="27"/>
    </row>
    <row r="340" spans="1:10" x14ac:dyDescent="0.45">
      <c r="A340" s="24" t="s">
        <v>29</v>
      </c>
      <c r="B340" s="55"/>
      <c r="C340" s="56">
        <f>C338*C339</f>
        <v>1622.687378670001</v>
      </c>
      <c r="D340" s="56">
        <f t="shared" ref="D340:I340" si="184">D338*D339</f>
        <v>1474.5212043800007</v>
      </c>
      <c r="E340" s="56">
        <f t="shared" si="184"/>
        <v>1340.6361071300007</v>
      </c>
      <c r="F340" s="56">
        <f t="shared" si="184"/>
        <v>1219.2469522900008</v>
      </c>
      <c r="G340" s="56">
        <f t="shared" si="184"/>
        <v>1108.5686052300005</v>
      </c>
      <c r="H340" s="56">
        <f t="shared" si="184"/>
        <v>1006.8159313200005</v>
      </c>
      <c r="I340" s="56">
        <f t="shared" si="184"/>
        <v>915.77406519000044</v>
      </c>
      <c r="J340" s="153"/>
    </row>
    <row r="341" spans="1:10" x14ac:dyDescent="0.45">
      <c r="A341" s="16" t="s">
        <v>30</v>
      </c>
      <c r="B341" s="12">
        <v>-6500</v>
      </c>
      <c r="C341" s="9"/>
      <c r="D341" s="9"/>
      <c r="E341" s="9"/>
      <c r="F341" s="9"/>
      <c r="G341" s="9"/>
      <c r="H341" s="9"/>
      <c r="I341" s="9"/>
      <c r="J341" s="28"/>
    </row>
    <row r="342" spans="1:10" ht="14.65" thickBot="1" x14ac:dyDescent="0.5">
      <c r="A342" s="29" t="s">
        <v>31</v>
      </c>
      <c r="B342" s="30"/>
      <c r="C342" s="30">
        <f>B341+C340</f>
        <v>-4877.3126213299993</v>
      </c>
      <c r="D342" s="30">
        <f>C342+D340</f>
        <v>-3402.7914169499986</v>
      </c>
      <c r="E342" s="30">
        <f t="shared" ref="E342:I342" si="185">D342+E340</f>
        <v>-2062.1553098199979</v>
      </c>
      <c r="F342" s="30">
        <f t="shared" si="185"/>
        <v>-842.90835752999715</v>
      </c>
      <c r="G342" s="30">
        <f t="shared" si="185"/>
        <v>265.66024770000331</v>
      </c>
      <c r="H342" s="30">
        <f t="shared" si="185"/>
        <v>1272.4761790200037</v>
      </c>
      <c r="I342" s="161">
        <f t="shared" si="185"/>
        <v>2188.250244210004</v>
      </c>
      <c r="J342" s="31"/>
    </row>
    <row r="344" spans="1:10" ht="14.65" thickBot="1" x14ac:dyDescent="0.5">
      <c r="A344" s="169" t="s">
        <v>139</v>
      </c>
      <c r="B344" s="169"/>
      <c r="C344" s="169"/>
      <c r="D344" s="169"/>
      <c r="E344" s="169"/>
      <c r="F344" s="169"/>
      <c r="G344" s="169"/>
      <c r="H344" s="169"/>
      <c r="I344" s="169"/>
      <c r="J344" s="169"/>
    </row>
    <row r="345" spans="1:10" ht="14.65" thickBot="1" x14ac:dyDescent="0.5">
      <c r="A345" s="145" t="s">
        <v>17</v>
      </c>
      <c r="B345" s="146"/>
      <c r="C345" s="147" t="s">
        <v>33</v>
      </c>
      <c r="D345" s="147" t="s">
        <v>34</v>
      </c>
      <c r="E345" s="147" t="s">
        <v>35</v>
      </c>
      <c r="F345" s="147" t="s">
        <v>36</v>
      </c>
      <c r="G345" s="147" t="s">
        <v>37</v>
      </c>
      <c r="H345" s="147" t="s">
        <v>38</v>
      </c>
      <c r="I345" s="147" t="s">
        <v>39</v>
      </c>
      <c r="J345" s="148"/>
    </row>
    <row r="346" spans="1:10" x14ac:dyDescent="0.45">
      <c r="A346" s="154" t="s">
        <v>10</v>
      </c>
      <c r="B346" s="155"/>
      <c r="C346" s="155"/>
      <c r="D346" s="155"/>
      <c r="E346" s="155"/>
      <c r="F346" s="155"/>
      <c r="G346" s="155"/>
      <c r="H346" s="155"/>
      <c r="I346" s="155"/>
      <c r="J346" s="156"/>
    </row>
    <row r="347" spans="1:10" x14ac:dyDescent="0.45">
      <c r="A347" s="16" t="s">
        <v>8</v>
      </c>
      <c r="B347" s="11"/>
      <c r="C347" s="11">
        <f>$C$10*12*$C$9</f>
        <v>18677.106</v>
      </c>
      <c r="D347" s="11">
        <f t="shared" ref="D347:I347" si="186">$C$10*12*$C$9</f>
        <v>18677.106</v>
      </c>
      <c r="E347" s="11">
        <f t="shared" si="186"/>
        <v>18677.106</v>
      </c>
      <c r="F347" s="11">
        <f t="shared" si="186"/>
        <v>18677.106</v>
      </c>
      <c r="G347" s="11">
        <f t="shared" si="186"/>
        <v>18677.106</v>
      </c>
      <c r="H347" s="11">
        <f t="shared" si="186"/>
        <v>18677.106</v>
      </c>
      <c r="I347" s="11">
        <f t="shared" si="186"/>
        <v>18677.106</v>
      </c>
      <c r="J347" s="17"/>
    </row>
    <row r="348" spans="1:10" x14ac:dyDescent="0.45">
      <c r="A348" s="16" t="s">
        <v>44</v>
      </c>
      <c r="B348" s="11"/>
      <c r="C348" s="11">
        <f>C347/6</f>
        <v>3112.8510000000001</v>
      </c>
      <c r="D348" s="11">
        <f t="shared" ref="D348:I348" si="187">D347/6</f>
        <v>3112.8510000000001</v>
      </c>
      <c r="E348" s="11">
        <f t="shared" si="187"/>
        <v>3112.8510000000001</v>
      </c>
      <c r="F348" s="11">
        <f t="shared" si="187"/>
        <v>3112.8510000000001</v>
      </c>
      <c r="G348" s="11">
        <f t="shared" si="187"/>
        <v>3112.8510000000001</v>
      </c>
      <c r="H348" s="11">
        <f t="shared" si="187"/>
        <v>3112.8510000000001</v>
      </c>
      <c r="I348" s="11">
        <f t="shared" si="187"/>
        <v>3112.8510000000001</v>
      </c>
      <c r="J348" s="17"/>
    </row>
    <row r="349" spans="1:10" x14ac:dyDescent="0.45">
      <c r="A349" s="15" t="s">
        <v>9</v>
      </c>
      <c r="B349" s="13"/>
      <c r="C349" s="13">
        <f>C347-C348</f>
        <v>15564.254999999999</v>
      </c>
      <c r="D349" s="13">
        <f t="shared" ref="D349:I349" si="188">D347-D348</f>
        <v>15564.254999999999</v>
      </c>
      <c r="E349" s="13">
        <f t="shared" si="188"/>
        <v>15564.254999999999</v>
      </c>
      <c r="F349" s="13">
        <f t="shared" si="188"/>
        <v>15564.254999999999</v>
      </c>
      <c r="G349" s="13">
        <f t="shared" si="188"/>
        <v>15564.254999999999</v>
      </c>
      <c r="H349" s="13">
        <f t="shared" si="188"/>
        <v>15564.254999999999</v>
      </c>
      <c r="I349" s="13">
        <f t="shared" si="188"/>
        <v>15564.254999999999</v>
      </c>
      <c r="J349" s="17"/>
    </row>
    <row r="350" spans="1:10" x14ac:dyDescent="0.45">
      <c r="A350" s="15" t="s">
        <v>104</v>
      </c>
      <c r="B350" s="11"/>
      <c r="C350" s="11"/>
      <c r="D350" s="11"/>
      <c r="E350" s="11"/>
      <c r="F350" s="11"/>
      <c r="G350" s="11"/>
      <c r="H350" s="11"/>
      <c r="I350" s="11"/>
      <c r="J350" s="17"/>
    </row>
    <row r="351" spans="1:10" x14ac:dyDescent="0.45">
      <c r="A351" s="16" t="s">
        <v>12</v>
      </c>
      <c r="B351" s="11"/>
      <c r="C351" s="11">
        <f>$D$93</f>
        <v>12647.804399999997</v>
      </c>
      <c r="D351" s="11">
        <f t="shared" ref="D351:I351" si="189">$D$93</f>
        <v>12647.804399999997</v>
      </c>
      <c r="E351" s="11">
        <f t="shared" si="189"/>
        <v>12647.804399999997</v>
      </c>
      <c r="F351" s="11">
        <f t="shared" si="189"/>
        <v>12647.804399999997</v>
      </c>
      <c r="G351" s="11">
        <f t="shared" si="189"/>
        <v>12647.804399999997</v>
      </c>
      <c r="H351" s="11">
        <f t="shared" si="189"/>
        <v>12647.804399999997</v>
      </c>
      <c r="I351" s="11">
        <f t="shared" si="189"/>
        <v>12647.804399999997</v>
      </c>
      <c r="J351" s="17"/>
    </row>
    <row r="352" spans="1:10" x14ac:dyDescent="0.45">
      <c r="A352" s="16" t="s">
        <v>44</v>
      </c>
      <c r="B352" s="11"/>
      <c r="C352" s="11">
        <f>C351/6</f>
        <v>2107.9673999999995</v>
      </c>
      <c r="D352" s="11">
        <f t="shared" ref="D352:I352" si="190">D351/6</f>
        <v>2107.9673999999995</v>
      </c>
      <c r="E352" s="11">
        <f t="shared" si="190"/>
        <v>2107.9673999999995</v>
      </c>
      <c r="F352" s="11">
        <f t="shared" si="190"/>
        <v>2107.9673999999995</v>
      </c>
      <c r="G352" s="11">
        <f t="shared" si="190"/>
        <v>2107.9673999999995</v>
      </c>
      <c r="H352" s="11">
        <f t="shared" si="190"/>
        <v>2107.9673999999995</v>
      </c>
      <c r="I352" s="11">
        <f t="shared" si="190"/>
        <v>2107.9673999999995</v>
      </c>
      <c r="J352" s="17"/>
    </row>
    <row r="353" spans="1:11" x14ac:dyDescent="0.45">
      <c r="A353" s="15" t="s">
        <v>19</v>
      </c>
      <c r="B353" s="13"/>
      <c r="C353" s="13">
        <f t="shared" ref="C353:I353" si="191">C351-C352</f>
        <v>10539.836999999998</v>
      </c>
      <c r="D353" s="13">
        <f t="shared" si="191"/>
        <v>10539.836999999998</v>
      </c>
      <c r="E353" s="13">
        <f t="shared" si="191"/>
        <v>10539.836999999998</v>
      </c>
      <c r="F353" s="13">
        <f t="shared" si="191"/>
        <v>10539.836999999998</v>
      </c>
      <c r="G353" s="13">
        <f t="shared" si="191"/>
        <v>10539.836999999998</v>
      </c>
      <c r="H353" s="13">
        <f t="shared" si="191"/>
        <v>10539.836999999998</v>
      </c>
      <c r="I353" s="13">
        <f t="shared" si="191"/>
        <v>10539.836999999998</v>
      </c>
      <c r="J353" s="17"/>
    </row>
    <row r="354" spans="1:11" x14ac:dyDescent="0.45">
      <c r="A354" s="16" t="s">
        <v>102</v>
      </c>
      <c r="B354" s="11"/>
      <c r="C354" s="11">
        <f>$B$19</f>
        <v>1327.2</v>
      </c>
      <c r="D354" s="11">
        <f t="shared" ref="D354:I354" si="192">$B$19</f>
        <v>1327.2</v>
      </c>
      <c r="E354" s="11">
        <f t="shared" si="192"/>
        <v>1327.2</v>
      </c>
      <c r="F354" s="11">
        <f t="shared" si="192"/>
        <v>1327.2</v>
      </c>
      <c r="G354" s="11">
        <f t="shared" si="192"/>
        <v>1327.2</v>
      </c>
      <c r="H354" s="11">
        <f t="shared" si="192"/>
        <v>1327.2</v>
      </c>
      <c r="I354" s="11">
        <f t="shared" si="192"/>
        <v>1327.2</v>
      </c>
      <c r="J354" s="17"/>
    </row>
    <row r="355" spans="1:11" x14ac:dyDescent="0.45">
      <c r="A355" s="15" t="s">
        <v>105</v>
      </c>
      <c r="B355" s="12"/>
      <c r="C355" s="12">
        <f>C353+C354</f>
        <v>11867.036999999998</v>
      </c>
      <c r="D355" s="12">
        <f t="shared" ref="D355:I355" si="193">D353+D354</f>
        <v>11867.036999999998</v>
      </c>
      <c r="E355" s="12">
        <f t="shared" si="193"/>
        <v>11867.036999999998</v>
      </c>
      <c r="F355" s="12">
        <f t="shared" si="193"/>
        <v>11867.036999999998</v>
      </c>
      <c r="G355" s="12">
        <f t="shared" si="193"/>
        <v>11867.036999999998</v>
      </c>
      <c r="H355" s="12">
        <f t="shared" si="193"/>
        <v>11867.036999999998</v>
      </c>
      <c r="I355" s="12">
        <f t="shared" si="193"/>
        <v>11867.036999999998</v>
      </c>
      <c r="J355" s="17"/>
    </row>
    <row r="356" spans="1:11" x14ac:dyDescent="0.45">
      <c r="A356" s="134" t="s">
        <v>101</v>
      </c>
      <c r="B356" s="135"/>
      <c r="C356" s="135">
        <f>C349-C355</f>
        <v>3697.2180000000008</v>
      </c>
      <c r="D356" s="135">
        <f t="shared" ref="D356:I356" si="194">D349-D355</f>
        <v>3697.2180000000008</v>
      </c>
      <c r="E356" s="135">
        <f t="shared" si="194"/>
        <v>3697.2180000000008</v>
      </c>
      <c r="F356" s="135">
        <f t="shared" si="194"/>
        <v>3697.2180000000008</v>
      </c>
      <c r="G356" s="135">
        <f t="shared" si="194"/>
        <v>3697.2180000000008</v>
      </c>
      <c r="H356" s="135">
        <f t="shared" si="194"/>
        <v>3697.2180000000008</v>
      </c>
      <c r="I356" s="135">
        <f t="shared" si="194"/>
        <v>3697.2180000000008</v>
      </c>
      <c r="J356" s="17"/>
    </row>
    <row r="357" spans="1:11" x14ac:dyDescent="0.45">
      <c r="A357" s="15" t="s">
        <v>24</v>
      </c>
      <c r="B357" s="135"/>
      <c r="C357" s="135"/>
      <c r="D357" s="135"/>
      <c r="E357" s="135"/>
      <c r="F357" s="135"/>
      <c r="G357" s="135"/>
      <c r="H357" s="135"/>
      <c r="I357" s="135"/>
      <c r="J357" s="17"/>
      <c r="K357" s="150"/>
    </row>
    <row r="358" spans="1:11" x14ac:dyDescent="0.45">
      <c r="A358" s="16" t="s">
        <v>103</v>
      </c>
      <c r="B358" s="11"/>
      <c r="C358" s="11">
        <f>$B$18</f>
        <v>96</v>
      </c>
      <c r="D358" s="11">
        <f t="shared" ref="D358:I358" si="195">$B$18</f>
        <v>96</v>
      </c>
      <c r="E358" s="11">
        <f t="shared" si="195"/>
        <v>96</v>
      </c>
      <c r="F358" s="11">
        <f t="shared" si="195"/>
        <v>96</v>
      </c>
      <c r="G358" s="11">
        <f t="shared" si="195"/>
        <v>96</v>
      </c>
      <c r="H358" s="11">
        <f t="shared" si="195"/>
        <v>96</v>
      </c>
      <c r="I358" s="11">
        <f t="shared" si="195"/>
        <v>96</v>
      </c>
      <c r="J358" s="17"/>
      <c r="K358" s="151"/>
    </row>
    <row r="359" spans="1:11" x14ac:dyDescent="0.45">
      <c r="A359" s="15" t="s">
        <v>107</v>
      </c>
      <c r="B359" s="5"/>
      <c r="C359" s="11"/>
      <c r="D359" s="11"/>
      <c r="E359" s="11"/>
      <c r="F359" s="11"/>
      <c r="G359" s="11"/>
      <c r="H359" s="11"/>
      <c r="I359" s="11"/>
      <c r="J359" s="149"/>
      <c r="K359" s="151"/>
    </row>
    <row r="360" spans="1:11" x14ac:dyDescent="0.45">
      <c r="A360" s="16" t="s">
        <v>108</v>
      </c>
      <c r="B360" s="5"/>
      <c r="C360" s="11">
        <f>$B$17</f>
        <v>432</v>
      </c>
      <c r="D360" s="11">
        <f t="shared" ref="D360:I360" si="196">$B$17</f>
        <v>432</v>
      </c>
      <c r="E360" s="11">
        <f t="shared" si="196"/>
        <v>432</v>
      </c>
      <c r="F360" s="11">
        <f t="shared" si="196"/>
        <v>432</v>
      </c>
      <c r="G360" s="11">
        <f t="shared" si="196"/>
        <v>432</v>
      </c>
      <c r="H360" s="11">
        <f t="shared" si="196"/>
        <v>432</v>
      </c>
      <c r="I360" s="11">
        <f t="shared" si="196"/>
        <v>432</v>
      </c>
      <c r="J360" s="149"/>
    </row>
    <row r="361" spans="1:11" x14ac:dyDescent="0.45">
      <c r="A361" s="16" t="s">
        <v>20</v>
      </c>
      <c r="B361" s="11"/>
      <c r="C361" s="11">
        <v>500.3</v>
      </c>
      <c r="D361" s="11">
        <v>500.3</v>
      </c>
      <c r="E361" s="11">
        <v>500.3</v>
      </c>
      <c r="F361" s="11">
        <v>500.3</v>
      </c>
      <c r="G361" s="11">
        <v>500.3</v>
      </c>
      <c r="H361" s="11">
        <v>500.3</v>
      </c>
      <c r="I361" s="11">
        <v>500.3</v>
      </c>
      <c r="J361" s="17"/>
    </row>
    <row r="362" spans="1:11" x14ac:dyDescent="0.45">
      <c r="A362" s="16" t="s">
        <v>15</v>
      </c>
      <c r="B362" s="11"/>
      <c r="C362" s="11">
        <f>22%*(C354+C358+C360)</f>
        <v>408.14400000000001</v>
      </c>
      <c r="D362" s="11">
        <f t="shared" ref="D362:I362" si="197">22%*(D354+D358+D360)</f>
        <v>408.14400000000001</v>
      </c>
      <c r="E362" s="11">
        <f t="shared" si="197"/>
        <v>408.14400000000001</v>
      </c>
      <c r="F362" s="11">
        <f t="shared" si="197"/>
        <v>408.14400000000001</v>
      </c>
      <c r="G362" s="11">
        <f t="shared" si="197"/>
        <v>408.14400000000001</v>
      </c>
      <c r="H362" s="11">
        <f t="shared" si="197"/>
        <v>408.14400000000001</v>
      </c>
      <c r="I362" s="11">
        <f t="shared" si="197"/>
        <v>408.14400000000001</v>
      </c>
      <c r="J362" s="17"/>
    </row>
    <row r="363" spans="1:11" x14ac:dyDescent="0.45">
      <c r="A363" s="15" t="s">
        <v>109</v>
      </c>
      <c r="B363" s="12"/>
      <c r="C363" s="13">
        <f>SUM(C360:C362)</f>
        <v>1340.444</v>
      </c>
      <c r="D363" s="13">
        <f t="shared" ref="D363:I363" si="198">SUM(D360:D362)</f>
        <v>1340.444</v>
      </c>
      <c r="E363" s="13">
        <f t="shared" si="198"/>
        <v>1340.444</v>
      </c>
      <c r="F363" s="13">
        <f t="shared" si="198"/>
        <v>1340.444</v>
      </c>
      <c r="G363" s="13">
        <f t="shared" si="198"/>
        <v>1340.444</v>
      </c>
      <c r="H363" s="13">
        <f t="shared" si="198"/>
        <v>1340.444</v>
      </c>
      <c r="I363" s="13">
        <f t="shared" si="198"/>
        <v>1340.444</v>
      </c>
      <c r="J363" s="28"/>
    </row>
    <row r="364" spans="1:11" x14ac:dyDescent="0.45">
      <c r="A364" s="15" t="s">
        <v>100</v>
      </c>
      <c r="B364" s="59"/>
      <c r="C364" s="13">
        <f>C358+C363</f>
        <v>1436.444</v>
      </c>
      <c r="D364" s="13">
        <f t="shared" ref="D364:I364" si="199">D358+D363</f>
        <v>1436.444</v>
      </c>
      <c r="E364" s="13">
        <f t="shared" si="199"/>
        <v>1436.444</v>
      </c>
      <c r="F364" s="13">
        <f t="shared" si="199"/>
        <v>1436.444</v>
      </c>
      <c r="G364" s="13">
        <f t="shared" si="199"/>
        <v>1436.444</v>
      </c>
      <c r="H364" s="13">
        <f t="shared" si="199"/>
        <v>1436.444</v>
      </c>
      <c r="I364" s="13">
        <f t="shared" si="199"/>
        <v>1436.444</v>
      </c>
      <c r="J364" s="149"/>
    </row>
    <row r="365" spans="1:11" x14ac:dyDescent="0.45">
      <c r="A365" s="134" t="s">
        <v>106</v>
      </c>
      <c r="B365" s="139"/>
      <c r="C365" s="135">
        <f>C356-C364</f>
        <v>2260.7740000000008</v>
      </c>
      <c r="D365" s="135">
        <f t="shared" ref="D365:I365" si="200">D356-D364</f>
        <v>2260.7740000000008</v>
      </c>
      <c r="E365" s="135">
        <f t="shared" si="200"/>
        <v>2260.7740000000008</v>
      </c>
      <c r="F365" s="135">
        <f t="shared" si="200"/>
        <v>2260.7740000000008</v>
      </c>
      <c r="G365" s="135">
        <f t="shared" si="200"/>
        <v>2260.7740000000008</v>
      </c>
      <c r="H365" s="135">
        <f t="shared" si="200"/>
        <v>2260.7740000000008</v>
      </c>
      <c r="I365" s="135">
        <f t="shared" si="200"/>
        <v>2260.7740000000008</v>
      </c>
      <c r="J365" s="149"/>
    </row>
    <row r="366" spans="1:11" x14ac:dyDescent="0.45">
      <c r="A366" s="16" t="s">
        <v>14</v>
      </c>
      <c r="B366" s="11"/>
      <c r="C366" s="11">
        <f>18%*C365</f>
        <v>406.93932000000012</v>
      </c>
      <c r="D366" s="11">
        <f t="shared" ref="D366:I366" si="201">18%*D365</f>
        <v>406.93932000000012</v>
      </c>
      <c r="E366" s="11">
        <f t="shared" si="201"/>
        <v>406.93932000000012</v>
      </c>
      <c r="F366" s="11">
        <f t="shared" si="201"/>
        <v>406.93932000000012</v>
      </c>
      <c r="G366" s="11">
        <f t="shared" si="201"/>
        <v>406.93932000000012</v>
      </c>
      <c r="H366" s="11">
        <f t="shared" si="201"/>
        <v>406.93932000000012</v>
      </c>
      <c r="I366" s="11">
        <f t="shared" si="201"/>
        <v>406.93932000000012</v>
      </c>
      <c r="J366" s="17"/>
    </row>
    <row r="367" spans="1:11" x14ac:dyDescent="0.45">
      <c r="A367" s="24" t="s">
        <v>21</v>
      </c>
      <c r="B367" s="25"/>
      <c r="C367" s="25">
        <f>C365-C366</f>
        <v>1853.8346800000006</v>
      </c>
      <c r="D367" s="25">
        <f t="shared" ref="D367:I367" si="202">D365-D366</f>
        <v>1853.8346800000006</v>
      </c>
      <c r="E367" s="25">
        <f t="shared" si="202"/>
        <v>1853.8346800000006</v>
      </c>
      <c r="F367" s="25">
        <f t="shared" si="202"/>
        <v>1853.8346800000006</v>
      </c>
      <c r="G367" s="25">
        <f t="shared" si="202"/>
        <v>1853.8346800000006</v>
      </c>
      <c r="H367" s="25">
        <f t="shared" si="202"/>
        <v>1853.8346800000006</v>
      </c>
      <c r="I367" s="25">
        <f t="shared" si="202"/>
        <v>1853.8346800000006</v>
      </c>
      <c r="J367" s="17"/>
    </row>
    <row r="368" spans="1:11" x14ac:dyDescent="0.45">
      <c r="A368" s="16" t="s">
        <v>18</v>
      </c>
      <c r="B368" s="5"/>
      <c r="C368" s="11">
        <f>25%*C367</f>
        <v>463.45867000000015</v>
      </c>
      <c r="D368" s="11">
        <f t="shared" ref="D368:I368" si="203">25%*D367</f>
        <v>463.45867000000015</v>
      </c>
      <c r="E368" s="11">
        <f t="shared" si="203"/>
        <v>463.45867000000015</v>
      </c>
      <c r="F368" s="11">
        <f t="shared" si="203"/>
        <v>463.45867000000015</v>
      </c>
      <c r="G368" s="11">
        <f t="shared" si="203"/>
        <v>463.45867000000015</v>
      </c>
      <c r="H368" s="11">
        <f t="shared" si="203"/>
        <v>463.45867000000015</v>
      </c>
      <c r="I368" s="11">
        <f t="shared" si="203"/>
        <v>463.45867000000015</v>
      </c>
      <c r="J368" s="17"/>
    </row>
    <row r="369" spans="1:10" x14ac:dyDescent="0.45">
      <c r="A369" s="41" t="s">
        <v>25</v>
      </c>
      <c r="B369" s="59"/>
      <c r="C369" s="144">
        <f>C367-C368+C361</f>
        <v>1890.6760100000004</v>
      </c>
      <c r="D369" s="144">
        <f t="shared" ref="D369:I369" si="204">D367-D368+D361</f>
        <v>1890.6760100000004</v>
      </c>
      <c r="E369" s="144">
        <f t="shared" si="204"/>
        <v>1890.6760100000004</v>
      </c>
      <c r="F369" s="144">
        <f t="shared" si="204"/>
        <v>1890.6760100000004</v>
      </c>
      <c r="G369" s="144">
        <f t="shared" si="204"/>
        <v>1890.6760100000004</v>
      </c>
      <c r="H369" s="144">
        <f t="shared" si="204"/>
        <v>1890.6760100000004</v>
      </c>
      <c r="I369" s="144">
        <f t="shared" si="204"/>
        <v>1890.6760100000004</v>
      </c>
      <c r="J369" s="152"/>
    </row>
    <row r="370" spans="1:10" x14ac:dyDescent="0.45">
      <c r="A370" s="26" t="s">
        <v>28</v>
      </c>
      <c r="B370" s="5"/>
      <c r="C370" s="8">
        <v>0.90900000000000003</v>
      </c>
      <c r="D370" s="8">
        <v>0.82599999999999996</v>
      </c>
      <c r="E370" s="8">
        <v>0.751</v>
      </c>
      <c r="F370" s="8">
        <v>0.68300000000000005</v>
      </c>
      <c r="G370" s="8">
        <v>0.621</v>
      </c>
      <c r="H370" s="8">
        <v>0.56399999999999995</v>
      </c>
      <c r="I370" s="8">
        <v>0.51300000000000001</v>
      </c>
      <c r="J370" s="27"/>
    </row>
    <row r="371" spans="1:10" x14ac:dyDescent="0.45">
      <c r="A371" s="24" t="s">
        <v>29</v>
      </c>
      <c r="B371" s="55"/>
      <c r="C371" s="56">
        <f>C369*C370</f>
        <v>1718.6244930900004</v>
      </c>
      <c r="D371" s="56">
        <f t="shared" ref="D371:I371" si="205">D369*D370</f>
        <v>1561.6983842600002</v>
      </c>
      <c r="E371" s="56">
        <f t="shared" si="205"/>
        <v>1419.8976835100002</v>
      </c>
      <c r="F371" s="56">
        <f t="shared" si="205"/>
        <v>1291.3317148300002</v>
      </c>
      <c r="G371" s="56">
        <f t="shared" si="205"/>
        <v>1174.1098022100002</v>
      </c>
      <c r="H371" s="56">
        <f t="shared" si="205"/>
        <v>1066.3412696400001</v>
      </c>
      <c r="I371" s="56">
        <f t="shared" si="205"/>
        <v>969.9167931300002</v>
      </c>
      <c r="J371" s="153"/>
    </row>
    <row r="372" spans="1:10" x14ac:dyDescent="0.45">
      <c r="A372" s="16" t="s">
        <v>30</v>
      </c>
      <c r="B372" s="12">
        <v>-6500</v>
      </c>
      <c r="C372" s="9"/>
      <c r="D372" s="9"/>
      <c r="E372" s="9"/>
      <c r="F372" s="9"/>
      <c r="G372" s="9"/>
      <c r="H372" s="9"/>
      <c r="I372" s="9"/>
      <c r="J372" s="28"/>
    </row>
    <row r="373" spans="1:10" ht="14.65" thickBot="1" x14ac:dyDescent="0.5">
      <c r="A373" s="29" t="s">
        <v>31</v>
      </c>
      <c r="B373" s="30"/>
      <c r="C373" s="30">
        <f>B372+C371</f>
        <v>-4781.3755069099998</v>
      </c>
      <c r="D373" s="30">
        <f>C373+D371</f>
        <v>-3219.6771226499995</v>
      </c>
      <c r="E373" s="30">
        <f t="shared" ref="E373:I373" si="206">D373+E371</f>
        <v>-1799.7794391399993</v>
      </c>
      <c r="F373" s="30">
        <f t="shared" si="206"/>
        <v>-508.4477243099991</v>
      </c>
      <c r="G373" s="30">
        <f t="shared" si="206"/>
        <v>665.66207790000112</v>
      </c>
      <c r="H373" s="30">
        <f t="shared" si="206"/>
        <v>1732.0033475400012</v>
      </c>
      <c r="I373" s="161">
        <f t="shared" si="206"/>
        <v>2701.9201406700013</v>
      </c>
      <c r="J373" s="31"/>
    </row>
  </sheetData>
  <mergeCells count="13">
    <mergeCell ref="A344:J344"/>
    <mergeCell ref="A23:F23"/>
    <mergeCell ref="A158:J158"/>
    <mergeCell ref="A189:J189"/>
    <mergeCell ref="A220:J220"/>
    <mergeCell ref="A251:J251"/>
    <mergeCell ref="A282:J282"/>
    <mergeCell ref="A313:J313"/>
    <mergeCell ref="A1:J1"/>
    <mergeCell ref="A2:J2"/>
    <mergeCell ref="A15:C15"/>
    <mergeCell ref="A96:J96"/>
    <mergeCell ref="A127:J127"/>
  </mergeCells>
  <pageMargins left="0.78740157480314965" right="0.78740157480314965" top="0.78740157480314965" bottom="0.39370078740157483" header="0.31496062992125984" footer="0.31496062992125984"/>
  <pageSetup paperSize="9" scale="8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showGridLines="0" topLeftCell="A130" zoomScale="75" zoomScaleNormal="75" workbookViewId="0">
      <selection activeCell="J6" sqref="J6"/>
    </sheetView>
  </sheetViews>
  <sheetFormatPr defaultRowHeight="14.25" x14ac:dyDescent="0.45"/>
  <cols>
    <col min="1" max="1" width="46.6640625" bestFit="1" customWidth="1"/>
    <col min="2" max="2" width="14.06640625" customWidth="1"/>
    <col min="3" max="3" width="10.9296875" bestFit="1" customWidth="1"/>
    <col min="4" max="4" width="9.53125" customWidth="1"/>
    <col min="5" max="7" width="9.53125" bestFit="1" customWidth="1"/>
    <col min="8" max="8" width="9.796875" bestFit="1" customWidth="1"/>
    <col min="9" max="9" width="10.9296875" bestFit="1" customWidth="1"/>
    <col min="10" max="10" width="9.796875" bestFit="1" customWidth="1"/>
  </cols>
  <sheetData>
    <row r="1" spans="1:10" ht="15" x14ac:dyDescent="0.45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 x14ac:dyDescent="0.45">
      <c r="A2" s="170" t="s">
        <v>98</v>
      </c>
      <c r="B2" s="170"/>
      <c r="C2" s="170"/>
      <c r="D2" s="170"/>
      <c r="E2" s="170"/>
      <c r="F2" s="170"/>
      <c r="G2" s="170"/>
      <c r="H2" s="170"/>
      <c r="I2" s="170"/>
      <c r="J2" s="170"/>
    </row>
    <row r="4" spans="1:10" x14ac:dyDescent="0.45">
      <c r="A4" s="1"/>
      <c r="B4" s="1"/>
      <c r="C4" s="1" t="s">
        <v>79</v>
      </c>
    </row>
    <row r="5" spans="1:10" ht="14.65" thickBot="1" x14ac:dyDescent="0.5">
      <c r="A5" s="1"/>
      <c r="B5" s="1"/>
      <c r="C5" s="1"/>
    </row>
    <row r="6" spans="1:10" ht="26.65" thickBot="1" x14ac:dyDescent="0.5">
      <c r="A6" s="90" t="s">
        <v>65</v>
      </c>
      <c r="B6" s="78" t="s">
        <v>66</v>
      </c>
      <c r="C6" s="78" t="s">
        <v>67</v>
      </c>
    </row>
    <row r="7" spans="1:10" x14ac:dyDescent="0.45">
      <c r="A7" s="87" t="s">
        <v>68</v>
      </c>
      <c r="B7" s="88" t="s">
        <v>69</v>
      </c>
      <c r="C7" s="89" t="s">
        <v>70</v>
      </c>
    </row>
    <row r="8" spans="1:10" x14ac:dyDescent="0.45">
      <c r="A8" s="81" t="s">
        <v>71</v>
      </c>
      <c r="B8" s="79" t="s">
        <v>72</v>
      </c>
      <c r="C8" s="82">
        <v>7</v>
      </c>
    </row>
    <row r="9" spans="1:10" x14ac:dyDescent="0.45">
      <c r="A9" s="81" t="s">
        <v>78</v>
      </c>
      <c r="B9" s="79" t="s">
        <v>76</v>
      </c>
      <c r="C9" s="82">
        <v>32.65</v>
      </c>
    </row>
    <row r="10" spans="1:10" ht="14.35" customHeight="1" x14ac:dyDescent="0.45">
      <c r="A10" s="81" t="s">
        <v>73</v>
      </c>
      <c r="B10" s="80" t="s">
        <v>77</v>
      </c>
      <c r="C10" s="82">
        <v>47.67</v>
      </c>
    </row>
    <row r="11" spans="1:10" x14ac:dyDescent="0.45">
      <c r="A11" s="81" t="s">
        <v>74</v>
      </c>
      <c r="B11" s="79" t="s">
        <v>59</v>
      </c>
      <c r="C11" s="83">
        <f>C10*12*C8*C9</f>
        <v>130739.74199999998</v>
      </c>
    </row>
    <row r="12" spans="1:10" ht="14.65" thickBot="1" x14ac:dyDescent="0.5">
      <c r="A12" s="84" t="s">
        <v>75</v>
      </c>
      <c r="B12" s="85" t="s">
        <v>59</v>
      </c>
      <c r="C12" s="86">
        <v>6500</v>
      </c>
    </row>
    <row r="14" spans="1:10" x14ac:dyDescent="0.45">
      <c r="A14" s="1"/>
      <c r="B14" s="1"/>
      <c r="C14" s="1" t="s">
        <v>83</v>
      </c>
      <c r="D14" s="1"/>
    </row>
    <row r="15" spans="1:10" ht="14.65" thickBot="1" x14ac:dyDescent="0.5">
      <c r="A15" s="173" t="s">
        <v>60</v>
      </c>
      <c r="B15" s="173"/>
      <c r="C15" s="173"/>
      <c r="D15" s="72"/>
    </row>
    <row r="16" spans="1:10" ht="14.65" thickBot="1" x14ac:dyDescent="0.5">
      <c r="A16" s="39" t="s">
        <v>64</v>
      </c>
      <c r="B16" s="69" t="s">
        <v>56</v>
      </c>
      <c r="C16" s="160"/>
      <c r="D16" s="160"/>
    </row>
    <row r="17" spans="1:6" x14ac:dyDescent="0.45">
      <c r="A17" s="68" t="s">
        <v>61</v>
      </c>
      <c r="B17" s="122">
        <v>432</v>
      </c>
      <c r="C17" s="1"/>
      <c r="D17" s="1"/>
    </row>
    <row r="18" spans="1:6" x14ac:dyDescent="0.45">
      <c r="A18" s="16" t="s">
        <v>62</v>
      </c>
      <c r="B18" s="17">
        <v>96</v>
      </c>
      <c r="C18" s="1"/>
      <c r="D18" s="1"/>
    </row>
    <row r="19" spans="1:6" ht="14.65" thickBot="1" x14ac:dyDescent="0.5">
      <c r="A19" s="71" t="s">
        <v>63</v>
      </c>
      <c r="B19" s="61">
        <v>1327.2</v>
      </c>
      <c r="C19" s="1"/>
      <c r="D19" s="1"/>
    </row>
    <row r="20" spans="1:6" ht="14.65" thickBot="1" x14ac:dyDescent="0.5">
      <c r="A20" s="70" t="s">
        <v>54</v>
      </c>
      <c r="B20" s="123">
        <f>SUM(B17:B19)</f>
        <v>1855.2</v>
      </c>
      <c r="C20" s="1"/>
      <c r="D20" s="1"/>
    </row>
    <row r="21" spans="1:6" x14ac:dyDescent="0.45">
      <c r="A21" s="73"/>
      <c r="B21" s="74"/>
      <c r="C21" s="1"/>
      <c r="D21" s="1"/>
    </row>
    <row r="22" spans="1:6" x14ac:dyDescent="0.45">
      <c r="A22" s="1"/>
      <c r="B22" s="1"/>
      <c r="C22" s="1" t="s">
        <v>84</v>
      </c>
      <c r="D22" s="1"/>
    </row>
    <row r="23" spans="1:6" ht="14.65" thickBot="1" x14ac:dyDescent="0.5">
      <c r="A23" s="72" t="s">
        <v>140</v>
      </c>
      <c r="B23" s="72"/>
      <c r="C23" s="72"/>
      <c r="D23" s="72"/>
      <c r="E23" s="72"/>
      <c r="F23" s="72"/>
    </row>
    <row r="24" spans="1:6" ht="39.75" thickBot="1" x14ac:dyDescent="0.5">
      <c r="A24" s="118" t="s">
        <v>55</v>
      </c>
      <c r="B24" s="119" t="s">
        <v>58</v>
      </c>
      <c r="C24" s="119" t="s">
        <v>57</v>
      </c>
      <c r="D24" s="120" t="s">
        <v>56</v>
      </c>
    </row>
    <row r="25" spans="1:6" x14ac:dyDescent="0.45">
      <c r="A25" s="91" t="s">
        <v>50</v>
      </c>
      <c r="B25" s="163">
        <v>21</v>
      </c>
      <c r="C25" s="124">
        <f>B25*$C$10</f>
        <v>1001.07</v>
      </c>
      <c r="D25" s="125">
        <f>C25*12</f>
        <v>12012.84</v>
      </c>
    </row>
    <row r="26" spans="1:6" x14ac:dyDescent="0.45">
      <c r="A26" s="16" t="s">
        <v>141</v>
      </c>
      <c r="B26" s="164">
        <v>0.9</v>
      </c>
      <c r="C26" s="124">
        <f>B26*$C$10</f>
        <v>42.903000000000006</v>
      </c>
      <c r="D26" s="17">
        <f t="shared" ref="D26:D29" si="0">C26*12</f>
        <v>514.83600000000001</v>
      </c>
    </row>
    <row r="27" spans="1:6" x14ac:dyDescent="0.45">
      <c r="A27" s="16" t="s">
        <v>52</v>
      </c>
      <c r="B27" s="164">
        <v>0.09</v>
      </c>
      <c r="C27" s="124">
        <f t="shared" ref="C27:C28" si="1">B27*$C$10</f>
        <v>4.2903000000000002</v>
      </c>
      <c r="D27" s="17">
        <f t="shared" si="0"/>
        <v>51.483600000000003</v>
      </c>
    </row>
    <row r="28" spans="1:6" ht="14.65" thickBot="1" x14ac:dyDescent="0.5">
      <c r="A28" s="121" t="s">
        <v>53</v>
      </c>
      <c r="B28" s="165">
        <v>0.3</v>
      </c>
      <c r="C28" s="127">
        <f t="shared" si="1"/>
        <v>14.301</v>
      </c>
      <c r="D28" s="128">
        <f t="shared" si="0"/>
        <v>171.61199999999999</v>
      </c>
    </row>
    <row r="29" spans="1:6" ht="14.65" thickBot="1" x14ac:dyDescent="0.5">
      <c r="A29" s="35" t="s">
        <v>54</v>
      </c>
      <c r="B29" s="129"/>
      <c r="C29" s="130">
        <f>SUM(C25:C28)</f>
        <v>1062.5642999999998</v>
      </c>
      <c r="D29" s="131">
        <f t="shared" si="0"/>
        <v>12750.771599999996</v>
      </c>
    </row>
    <row r="30" spans="1:6" x14ac:dyDescent="0.45">
      <c r="A30" s="73"/>
      <c r="B30" s="63"/>
      <c r="C30" s="162"/>
      <c r="D30" s="162"/>
    </row>
    <row r="31" spans="1:6" ht="14.65" thickBot="1" x14ac:dyDescent="0.5">
      <c r="A31" s="72" t="s">
        <v>142</v>
      </c>
      <c r="B31" s="72"/>
      <c r="C31" s="72"/>
      <c r="D31" s="72"/>
    </row>
    <row r="32" spans="1:6" ht="39.75" thickBot="1" x14ac:dyDescent="0.5">
      <c r="A32" s="118" t="s">
        <v>55</v>
      </c>
      <c r="B32" s="119" t="s">
        <v>58</v>
      </c>
      <c r="C32" s="119" t="s">
        <v>57</v>
      </c>
      <c r="D32" s="120" t="s">
        <v>56</v>
      </c>
    </row>
    <row r="33" spans="1:4" x14ac:dyDescent="0.45">
      <c r="A33" s="91" t="s">
        <v>50</v>
      </c>
      <c r="B33" s="163">
        <f>21*(1+5%)</f>
        <v>22.05</v>
      </c>
      <c r="C33" s="124">
        <f>B33*$C$10</f>
        <v>1051.1235000000001</v>
      </c>
      <c r="D33" s="125">
        <f>C33*12</f>
        <v>12613.482000000002</v>
      </c>
    </row>
    <row r="34" spans="1:4" x14ac:dyDescent="0.45">
      <c r="A34" s="16" t="s">
        <v>141</v>
      </c>
      <c r="B34" s="164">
        <v>0.9</v>
      </c>
      <c r="C34" s="124">
        <f>B34*$C$10</f>
        <v>42.903000000000006</v>
      </c>
      <c r="D34" s="17">
        <f t="shared" ref="D34:D37" si="2">C34*12</f>
        <v>514.83600000000001</v>
      </c>
    </row>
    <row r="35" spans="1:4" x14ac:dyDescent="0.45">
      <c r="A35" s="16" t="s">
        <v>52</v>
      </c>
      <c r="B35" s="164">
        <v>0.09</v>
      </c>
      <c r="C35" s="124">
        <f t="shared" ref="C35:C36" si="3">B35*$C$10</f>
        <v>4.2903000000000002</v>
      </c>
      <c r="D35" s="17">
        <f t="shared" si="2"/>
        <v>51.483600000000003</v>
      </c>
    </row>
    <row r="36" spans="1:4" ht="14.65" thickBot="1" x14ac:dyDescent="0.5">
      <c r="A36" s="121" t="s">
        <v>53</v>
      </c>
      <c r="B36" s="165">
        <v>0.3</v>
      </c>
      <c r="C36" s="127">
        <f t="shared" si="3"/>
        <v>14.301</v>
      </c>
      <c r="D36" s="128">
        <f t="shared" si="2"/>
        <v>171.61199999999999</v>
      </c>
    </row>
    <row r="37" spans="1:4" ht="14.65" thickBot="1" x14ac:dyDescent="0.5">
      <c r="A37" s="35" t="s">
        <v>54</v>
      </c>
      <c r="B37" s="129"/>
      <c r="C37" s="130">
        <f>SUM(C33:C36)</f>
        <v>1112.6178</v>
      </c>
      <c r="D37" s="131">
        <f t="shared" si="2"/>
        <v>13351.4136</v>
      </c>
    </row>
    <row r="38" spans="1:4" x14ac:dyDescent="0.45">
      <c r="A38" s="73"/>
      <c r="B38" s="63"/>
      <c r="C38" s="162"/>
      <c r="D38" s="162"/>
    </row>
    <row r="39" spans="1:4" ht="14.65" thickBot="1" x14ac:dyDescent="0.5">
      <c r="A39" s="72" t="s">
        <v>143</v>
      </c>
      <c r="B39" s="72"/>
      <c r="C39" s="72"/>
      <c r="D39" s="72"/>
    </row>
    <row r="40" spans="1:4" ht="39.75" thickBot="1" x14ac:dyDescent="0.5">
      <c r="A40" s="118" t="s">
        <v>55</v>
      </c>
      <c r="B40" s="119" t="s">
        <v>58</v>
      </c>
      <c r="C40" s="119" t="s">
        <v>57</v>
      </c>
      <c r="D40" s="120" t="s">
        <v>56</v>
      </c>
    </row>
    <row r="41" spans="1:4" x14ac:dyDescent="0.45">
      <c r="A41" s="91" t="s">
        <v>50</v>
      </c>
      <c r="B41" s="163">
        <f>21*(1-5%)</f>
        <v>19.95</v>
      </c>
      <c r="C41" s="124">
        <f>B41*$C$10</f>
        <v>951.01649999999995</v>
      </c>
      <c r="D41" s="125">
        <f>C41*12</f>
        <v>11412.198</v>
      </c>
    </row>
    <row r="42" spans="1:4" x14ac:dyDescent="0.45">
      <c r="A42" s="16" t="s">
        <v>141</v>
      </c>
      <c r="B42" s="164">
        <v>0.9</v>
      </c>
      <c r="C42" s="124">
        <f>B42*$C$10</f>
        <v>42.903000000000006</v>
      </c>
      <c r="D42" s="17">
        <f t="shared" ref="D42:D45" si="4">C42*12</f>
        <v>514.83600000000001</v>
      </c>
    </row>
    <row r="43" spans="1:4" x14ac:dyDescent="0.45">
      <c r="A43" s="16" t="s">
        <v>52</v>
      </c>
      <c r="B43" s="164">
        <v>0.09</v>
      </c>
      <c r="C43" s="124">
        <f t="shared" ref="C43:C44" si="5">B43*$C$10</f>
        <v>4.2903000000000002</v>
      </c>
      <c r="D43" s="17">
        <f t="shared" si="4"/>
        <v>51.483600000000003</v>
      </c>
    </row>
    <row r="44" spans="1:4" ht="14.65" thickBot="1" x14ac:dyDescent="0.5">
      <c r="A44" s="121" t="s">
        <v>53</v>
      </c>
      <c r="B44" s="165">
        <v>0.3</v>
      </c>
      <c r="C44" s="127">
        <f t="shared" si="5"/>
        <v>14.301</v>
      </c>
      <c r="D44" s="128">
        <f t="shared" si="4"/>
        <v>171.61199999999999</v>
      </c>
    </row>
    <row r="45" spans="1:4" ht="14.65" thickBot="1" x14ac:dyDescent="0.5">
      <c r="A45" s="35" t="s">
        <v>54</v>
      </c>
      <c r="B45" s="129"/>
      <c r="C45" s="130">
        <f>SUM(C41:C44)</f>
        <v>1012.5108</v>
      </c>
      <c r="D45" s="131">
        <f t="shared" si="4"/>
        <v>12150.1296</v>
      </c>
    </row>
    <row r="46" spans="1:4" x14ac:dyDescent="0.45">
      <c r="A46" s="73"/>
      <c r="B46" s="63"/>
      <c r="C46" s="162"/>
      <c r="D46" s="162"/>
    </row>
    <row r="47" spans="1:4" ht="14.65" thickBot="1" x14ac:dyDescent="0.5">
      <c r="A47" s="72" t="s">
        <v>144</v>
      </c>
      <c r="B47" s="72"/>
      <c r="C47" s="72"/>
      <c r="D47" s="72"/>
    </row>
    <row r="48" spans="1:4" ht="39.75" thickBot="1" x14ac:dyDescent="0.5">
      <c r="A48" s="118" t="s">
        <v>55</v>
      </c>
      <c r="B48" s="119" t="s">
        <v>58</v>
      </c>
      <c r="C48" s="119" t="s">
        <v>57</v>
      </c>
      <c r="D48" s="120" t="s">
        <v>56</v>
      </c>
    </row>
    <row r="49" spans="1:4" x14ac:dyDescent="0.45">
      <c r="A49" s="91" t="s">
        <v>50</v>
      </c>
      <c r="B49" s="163">
        <f>21*(1+10%)</f>
        <v>23.1</v>
      </c>
      <c r="C49" s="124">
        <f>B49*$C$10</f>
        <v>1101.1770000000001</v>
      </c>
      <c r="D49" s="125">
        <f>C49*12</f>
        <v>13214.124000000002</v>
      </c>
    </row>
    <row r="50" spans="1:4" x14ac:dyDescent="0.45">
      <c r="A50" s="16" t="s">
        <v>141</v>
      </c>
      <c r="B50" s="164">
        <v>0.9</v>
      </c>
      <c r="C50" s="124">
        <f>B50*$C$10</f>
        <v>42.903000000000006</v>
      </c>
      <c r="D50" s="17">
        <f t="shared" ref="D50:D53" si="6">C50*12</f>
        <v>514.83600000000001</v>
      </c>
    </row>
    <row r="51" spans="1:4" x14ac:dyDescent="0.45">
      <c r="A51" s="16" t="s">
        <v>52</v>
      </c>
      <c r="B51" s="164">
        <v>0.09</v>
      </c>
      <c r="C51" s="124">
        <f t="shared" ref="C51:C52" si="7">B51*$C$10</f>
        <v>4.2903000000000002</v>
      </c>
      <c r="D51" s="17">
        <f t="shared" si="6"/>
        <v>51.483600000000003</v>
      </c>
    </row>
    <row r="52" spans="1:4" ht="14.65" thickBot="1" x14ac:dyDescent="0.5">
      <c r="A52" s="121" t="s">
        <v>53</v>
      </c>
      <c r="B52" s="165">
        <v>0.3</v>
      </c>
      <c r="C52" s="127">
        <f t="shared" si="7"/>
        <v>14.301</v>
      </c>
      <c r="D52" s="128">
        <f t="shared" si="6"/>
        <v>171.61199999999999</v>
      </c>
    </row>
    <row r="53" spans="1:4" ht="14.65" thickBot="1" x14ac:dyDescent="0.5">
      <c r="A53" s="35" t="s">
        <v>54</v>
      </c>
      <c r="B53" s="129"/>
      <c r="C53" s="130">
        <f>SUM(C49:C52)</f>
        <v>1162.6713</v>
      </c>
      <c r="D53" s="131">
        <f t="shared" si="6"/>
        <v>13952.0556</v>
      </c>
    </row>
    <row r="54" spans="1:4" x14ac:dyDescent="0.45">
      <c r="A54" s="73"/>
      <c r="B54" s="63"/>
      <c r="C54" s="162"/>
      <c r="D54" s="162"/>
    </row>
    <row r="55" spans="1:4" ht="14.65" thickBot="1" x14ac:dyDescent="0.5">
      <c r="A55" s="72" t="s">
        <v>145</v>
      </c>
      <c r="B55" s="72"/>
      <c r="C55" s="72"/>
      <c r="D55" s="72"/>
    </row>
    <row r="56" spans="1:4" ht="39.75" thickBot="1" x14ac:dyDescent="0.5">
      <c r="A56" s="118" t="s">
        <v>55</v>
      </c>
      <c r="B56" s="119" t="s">
        <v>58</v>
      </c>
      <c r="C56" s="119" t="s">
        <v>57</v>
      </c>
      <c r="D56" s="120" t="s">
        <v>56</v>
      </c>
    </row>
    <row r="57" spans="1:4" x14ac:dyDescent="0.45">
      <c r="A57" s="91" t="s">
        <v>50</v>
      </c>
      <c r="B57" s="163">
        <f>21*(1-10%)</f>
        <v>18.900000000000002</v>
      </c>
      <c r="C57" s="124">
        <f>B57*$C$10</f>
        <v>900.96300000000008</v>
      </c>
      <c r="D57" s="125">
        <f>C57*12</f>
        <v>10811.556</v>
      </c>
    </row>
    <row r="58" spans="1:4" x14ac:dyDescent="0.45">
      <c r="A58" s="16" t="s">
        <v>141</v>
      </c>
      <c r="B58" s="164">
        <v>0.9</v>
      </c>
      <c r="C58" s="124">
        <f>B58*$C$10</f>
        <v>42.903000000000006</v>
      </c>
      <c r="D58" s="17">
        <f t="shared" ref="D58:D61" si="8">C58*12</f>
        <v>514.83600000000001</v>
      </c>
    </row>
    <row r="59" spans="1:4" x14ac:dyDescent="0.45">
      <c r="A59" s="16" t="s">
        <v>52</v>
      </c>
      <c r="B59" s="164">
        <v>0.09</v>
      </c>
      <c r="C59" s="124">
        <f t="shared" ref="C59:C60" si="9">B59*$C$10</f>
        <v>4.2903000000000002</v>
      </c>
      <c r="D59" s="17">
        <f t="shared" si="8"/>
        <v>51.483600000000003</v>
      </c>
    </row>
    <row r="60" spans="1:4" ht="14.65" thickBot="1" x14ac:dyDescent="0.5">
      <c r="A60" s="121" t="s">
        <v>53</v>
      </c>
      <c r="B60" s="165">
        <v>0.3</v>
      </c>
      <c r="C60" s="127">
        <f t="shared" si="9"/>
        <v>14.301</v>
      </c>
      <c r="D60" s="128">
        <f t="shared" si="8"/>
        <v>171.61199999999999</v>
      </c>
    </row>
    <row r="61" spans="1:4" ht="14.65" thickBot="1" x14ac:dyDescent="0.5">
      <c r="A61" s="35" t="s">
        <v>54</v>
      </c>
      <c r="B61" s="129"/>
      <c r="C61" s="130">
        <f>SUM(C57:C60)</f>
        <v>962.45730000000015</v>
      </c>
      <c r="D61" s="131">
        <f t="shared" si="8"/>
        <v>11549.487600000002</v>
      </c>
    </row>
    <row r="62" spans="1:4" x14ac:dyDescent="0.45">
      <c r="A62" s="73"/>
      <c r="B62" s="63"/>
      <c r="C62" s="162"/>
      <c r="D62" s="162"/>
    </row>
    <row r="63" spans="1:4" ht="14.65" thickBot="1" x14ac:dyDescent="0.5">
      <c r="A63" s="72" t="s">
        <v>146</v>
      </c>
      <c r="B63" s="72"/>
      <c r="C63" s="72"/>
      <c r="D63" s="72"/>
    </row>
    <row r="64" spans="1:4" ht="39.75" thickBot="1" x14ac:dyDescent="0.5">
      <c r="A64" s="118" t="s">
        <v>55</v>
      </c>
      <c r="B64" s="119" t="s">
        <v>58</v>
      </c>
      <c r="C64" s="119" t="s">
        <v>57</v>
      </c>
      <c r="D64" s="120" t="s">
        <v>56</v>
      </c>
    </row>
    <row r="65" spans="1:4" x14ac:dyDescent="0.45">
      <c r="A65" s="91" t="s">
        <v>50</v>
      </c>
      <c r="B65" s="163">
        <f>21*(1+15%)</f>
        <v>24.15</v>
      </c>
      <c r="C65" s="124">
        <f>B65*$C$10</f>
        <v>1151.2304999999999</v>
      </c>
      <c r="D65" s="125">
        <f>C65*12</f>
        <v>13814.766</v>
      </c>
    </row>
    <row r="66" spans="1:4" x14ac:dyDescent="0.45">
      <c r="A66" s="16" t="s">
        <v>141</v>
      </c>
      <c r="B66" s="164">
        <v>0.9</v>
      </c>
      <c r="C66" s="124">
        <f>B66*$C$10</f>
        <v>42.903000000000006</v>
      </c>
      <c r="D66" s="17">
        <f t="shared" ref="D66:D69" si="10">C66*12</f>
        <v>514.83600000000001</v>
      </c>
    </row>
    <row r="67" spans="1:4" x14ac:dyDescent="0.45">
      <c r="A67" s="16" t="s">
        <v>52</v>
      </c>
      <c r="B67" s="164">
        <v>0.09</v>
      </c>
      <c r="C67" s="124">
        <f t="shared" ref="C67:C68" si="11">B67*$C$10</f>
        <v>4.2903000000000002</v>
      </c>
      <c r="D67" s="17">
        <f t="shared" si="10"/>
        <v>51.483600000000003</v>
      </c>
    </row>
    <row r="68" spans="1:4" ht="14.65" thickBot="1" x14ac:dyDescent="0.5">
      <c r="A68" s="121" t="s">
        <v>53</v>
      </c>
      <c r="B68" s="165">
        <v>0.3</v>
      </c>
      <c r="C68" s="127">
        <f t="shared" si="11"/>
        <v>14.301</v>
      </c>
      <c r="D68" s="128">
        <f t="shared" si="10"/>
        <v>171.61199999999999</v>
      </c>
    </row>
    <row r="69" spans="1:4" ht="14.65" thickBot="1" x14ac:dyDescent="0.5">
      <c r="A69" s="35" t="s">
        <v>54</v>
      </c>
      <c r="B69" s="129"/>
      <c r="C69" s="130">
        <f>SUM(C65:C68)</f>
        <v>1212.7247999999997</v>
      </c>
      <c r="D69" s="131">
        <f t="shared" si="10"/>
        <v>14552.697599999996</v>
      </c>
    </row>
    <row r="70" spans="1:4" x14ac:dyDescent="0.45">
      <c r="A70" s="73"/>
      <c r="B70" s="63"/>
      <c r="C70" s="162"/>
      <c r="D70" s="162"/>
    </row>
    <row r="71" spans="1:4" ht="14.65" thickBot="1" x14ac:dyDescent="0.5">
      <c r="A71" s="72" t="s">
        <v>147</v>
      </c>
      <c r="B71" s="72"/>
      <c r="C71" s="72"/>
      <c r="D71" s="72"/>
    </row>
    <row r="72" spans="1:4" ht="39.75" thickBot="1" x14ac:dyDescent="0.5">
      <c r="A72" s="118" t="s">
        <v>55</v>
      </c>
      <c r="B72" s="119" t="s">
        <v>58</v>
      </c>
      <c r="C72" s="119" t="s">
        <v>57</v>
      </c>
      <c r="D72" s="120" t="s">
        <v>56</v>
      </c>
    </row>
    <row r="73" spans="1:4" x14ac:dyDescent="0.45">
      <c r="A73" s="91" t="s">
        <v>50</v>
      </c>
      <c r="B73" s="163">
        <f>21*(1-15%)</f>
        <v>17.849999999999998</v>
      </c>
      <c r="C73" s="124">
        <f>B73*$C$10</f>
        <v>850.90949999999998</v>
      </c>
      <c r="D73" s="125">
        <f>C73*12</f>
        <v>10210.914000000001</v>
      </c>
    </row>
    <row r="74" spans="1:4" x14ac:dyDescent="0.45">
      <c r="A74" s="16" t="s">
        <v>141</v>
      </c>
      <c r="B74" s="164">
        <v>0.9</v>
      </c>
      <c r="C74" s="124">
        <f>B74*$C$10</f>
        <v>42.903000000000006</v>
      </c>
      <c r="D74" s="17">
        <f t="shared" ref="D74:D77" si="12">C74*12</f>
        <v>514.83600000000001</v>
      </c>
    </row>
    <row r="75" spans="1:4" x14ac:dyDescent="0.45">
      <c r="A75" s="16" t="s">
        <v>52</v>
      </c>
      <c r="B75" s="164">
        <v>0.09</v>
      </c>
      <c r="C75" s="124">
        <f t="shared" ref="C75:C76" si="13">B75*$C$10</f>
        <v>4.2903000000000002</v>
      </c>
      <c r="D75" s="17">
        <f t="shared" si="12"/>
        <v>51.483600000000003</v>
      </c>
    </row>
    <row r="76" spans="1:4" ht="14.65" thickBot="1" x14ac:dyDescent="0.5">
      <c r="A76" s="121" t="s">
        <v>53</v>
      </c>
      <c r="B76" s="165">
        <v>0.3</v>
      </c>
      <c r="C76" s="127">
        <f t="shared" si="13"/>
        <v>14.301</v>
      </c>
      <c r="D76" s="128">
        <f t="shared" si="12"/>
        <v>171.61199999999999</v>
      </c>
    </row>
    <row r="77" spans="1:4" ht="14.65" thickBot="1" x14ac:dyDescent="0.5">
      <c r="A77" s="35" t="s">
        <v>54</v>
      </c>
      <c r="B77" s="129"/>
      <c r="C77" s="130">
        <f>SUM(C73:C76)</f>
        <v>912.40380000000005</v>
      </c>
      <c r="D77" s="131">
        <f t="shared" si="12"/>
        <v>10948.845600000001</v>
      </c>
    </row>
    <row r="78" spans="1:4" x14ac:dyDescent="0.45">
      <c r="A78" s="73"/>
      <c r="B78" s="63"/>
      <c r="C78" s="162"/>
      <c r="D78" s="162"/>
    </row>
    <row r="79" spans="1:4" ht="14.65" thickBot="1" x14ac:dyDescent="0.5">
      <c r="A79" s="72" t="s">
        <v>148</v>
      </c>
      <c r="B79" s="72"/>
      <c r="C79" s="72"/>
      <c r="D79" s="72"/>
    </row>
    <row r="80" spans="1:4" ht="39.75" thickBot="1" x14ac:dyDescent="0.5">
      <c r="A80" s="118" t="s">
        <v>55</v>
      </c>
      <c r="B80" s="119" t="s">
        <v>58</v>
      </c>
      <c r="C80" s="119" t="s">
        <v>57</v>
      </c>
      <c r="D80" s="120" t="s">
        <v>56</v>
      </c>
    </row>
    <row r="81" spans="1:11" x14ac:dyDescent="0.45">
      <c r="A81" s="91" t="s">
        <v>50</v>
      </c>
      <c r="B81" s="163">
        <f>21*(1+20%)</f>
        <v>25.2</v>
      </c>
      <c r="C81" s="124">
        <f>B81*$C$10</f>
        <v>1201.2840000000001</v>
      </c>
      <c r="D81" s="125">
        <f>C81*12</f>
        <v>14415.408000000001</v>
      </c>
    </row>
    <row r="82" spans="1:11" x14ac:dyDescent="0.45">
      <c r="A82" s="16" t="s">
        <v>141</v>
      </c>
      <c r="B82" s="164">
        <v>0.9</v>
      </c>
      <c r="C82" s="124">
        <f>B82*$C$10</f>
        <v>42.903000000000006</v>
      </c>
      <c r="D82" s="17">
        <f t="shared" ref="D82:D85" si="14">C82*12</f>
        <v>514.83600000000001</v>
      </c>
    </row>
    <row r="83" spans="1:11" x14ac:dyDescent="0.45">
      <c r="A83" s="16" t="s">
        <v>52</v>
      </c>
      <c r="B83" s="164">
        <v>0.09</v>
      </c>
      <c r="C83" s="124">
        <f t="shared" ref="C83:C84" si="15">B83*$C$10</f>
        <v>4.2903000000000002</v>
      </c>
      <c r="D83" s="17">
        <f t="shared" si="14"/>
        <v>51.483600000000003</v>
      </c>
    </row>
    <row r="84" spans="1:11" ht="14.65" thickBot="1" x14ac:dyDescent="0.5">
      <c r="A84" s="121" t="s">
        <v>53</v>
      </c>
      <c r="B84" s="165">
        <v>0.3</v>
      </c>
      <c r="C84" s="127">
        <f t="shared" si="15"/>
        <v>14.301</v>
      </c>
      <c r="D84" s="128">
        <f t="shared" si="14"/>
        <v>171.61199999999999</v>
      </c>
    </row>
    <row r="85" spans="1:11" ht="14.65" thickBot="1" x14ac:dyDescent="0.5">
      <c r="A85" s="35" t="s">
        <v>54</v>
      </c>
      <c r="B85" s="129"/>
      <c r="C85" s="130">
        <f>SUM(C81:C84)</f>
        <v>1262.7782999999999</v>
      </c>
      <c r="D85" s="131">
        <f t="shared" si="14"/>
        <v>15153.339599999999</v>
      </c>
    </row>
    <row r="86" spans="1:11" x14ac:dyDescent="0.45">
      <c r="A86" s="73"/>
      <c r="B86" s="63"/>
      <c r="C86" s="162"/>
      <c r="D86" s="162"/>
    </row>
    <row r="87" spans="1:11" ht="14.65" thickBot="1" x14ac:dyDescent="0.5">
      <c r="A87" s="72" t="s">
        <v>149</v>
      </c>
      <c r="B87" s="72"/>
      <c r="C87" s="72"/>
      <c r="D87" s="72"/>
    </row>
    <row r="88" spans="1:11" ht="39.75" thickBot="1" x14ac:dyDescent="0.5">
      <c r="A88" s="118" t="s">
        <v>55</v>
      </c>
      <c r="B88" s="119" t="s">
        <v>58</v>
      </c>
      <c r="C88" s="119" t="s">
        <v>57</v>
      </c>
      <c r="D88" s="120" t="s">
        <v>56</v>
      </c>
    </row>
    <row r="89" spans="1:11" x14ac:dyDescent="0.45">
      <c r="A89" s="91" t="s">
        <v>50</v>
      </c>
      <c r="B89" s="163">
        <f>21*(1-20%)</f>
        <v>16.8</v>
      </c>
      <c r="C89" s="124">
        <f>B89*$C$10</f>
        <v>800.85600000000011</v>
      </c>
      <c r="D89" s="125">
        <f>C89*12</f>
        <v>9610.2720000000008</v>
      </c>
    </row>
    <row r="90" spans="1:11" x14ac:dyDescent="0.45">
      <c r="A90" s="16" t="s">
        <v>141</v>
      </c>
      <c r="B90" s="164">
        <v>0.9</v>
      </c>
      <c r="C90" s="124">
        <f>B90*$C$10</f>
        <v>42.903000000000006</v>
      </c>
      <c r="D90" s="17">
        <f t="shared" ref="D90:D93" si="16">C90*12</f>
        <v>514.83600000000001</v>
      </c>
    </row>
    <row r="91" spans="1:11" x14ac:dyDescent="0.45">
      <c r="A91" s="16" t="s">
        <v>52</v>
      </c>
      <c r="B91" s="164">
        <v>0.09</v>
      </c>
      <c r="C91" s="124">
        <f t="shared" ref="C91:C92" si="17">B91*$C$10</f>
        <v>4.2903000000000002</v>
      </c>
      <c r="D91" s="17">
        <f t="shared" si="16"/>
        <v>51.483600000000003</v>
      </c>
    </row>
    <row r="92" spans="1:11" ht="14.65" thickBot="1" x14ac:dyDescent="0.5">
      <c r="A92" s="121" t="s">
        <v>53</v>
      </c>
      <c r="B92" s="165">
        <v>0.3</v>
      </c>
      <c r="C92" s="127">
        <f t="shared" si="17"/>
        <v>14.301</v>
      </c>
      <c r="D92" s="128">
        <f t="shared" si="16"/>
        <v>171.61199999999999</v>
      </c>
    </row>
    <row r="93" spans="1:11" ht="14.65" thickBot="1" x14ac:dyDescent="0.5">
      <c r="A93" s="35" t="s">
        <v>54</v>
      </c>
      <c r="B93" s="129"/>
      <c r="C93" s="130">
        <f>SUM(C89:C92)</f>
        <v>862.35030000000017</v>
      </c>
      <c r="D93" s="131">
        <f t="shared" si="16"/>
        <v>10348.203600000003</v>
      </c>
    </row>
    <row r="94" spans="1:11" x14ac:dyDescent="0.45">
      <c r="A94" s="73"/>
      <c r="B94" s="63"/>
      <c r="C94" s="162"/>
      <c r="D94" s="162"/>
    </row>
    <row r="95" spans="1:11" x14ac:dyDescent="0.45">
      <c r="A95" s="2"/>
      <c r="B95" s="2"/>
      <c r="C95" s="2"/>
      <c r="D95" s="2"/>
      <c r="E95" s="2"/>
      <c r="F95" s="2"/>
      <c r="G95" s="2"/>
      <c r="H95" s="2"/>
      <c r="I95" s="64" t="s">
        <v>111</v>
      </c>
      <c r="J95" s="2"/>
      <c r="K95" s="2"/>
    </row>
    <row r="96" spans="1:11" ht="14.65" thickBot="1" x14ac:dyDescent="0.5">
      <c r="A96" s="169" t="s">
        <v>150</v>
      </c>
      <c r="B96" s="169"/>
      <c r="C96" s="169"/>
      <c r="D96" s="169"/>
      <c r="E96" s="169"/>
      <c r="F96" s="169"/>
      <c r="G96" s="169"/>
      <c r="H96" s="169"/>
      <c r="I96" s="169"/>
      <c r="J96" s="169"/>
    </row>
    <row r="97" spans="1:11" ht="14.65" thickBot="1" x14ac:dyDescent="0.5">
      <c r="A97" s="145" t="s">
        <v>17</v>
      </c>
      <c r="B97" s="146"/>
      <c r="C97" s="147" t="s">
        <v>33</v>
      </c>
      <c r="D97" s="147" t="s">
        <v>34</v>
      </c>
      <c r="E97" s="147" t="s">
        <v>35</v>
      </c>
      <c r="F97" s="147" t="s">
        <v>36</v>
      </c>
      <c r="G97" s="147" t="s">
        <v>37</v>
      </c>
      <c r="H97" s="147" t="s">
        <v>38</v>
      </c>
      <c r="I97" s="147" t="s">
        <v>39</v>
      </c>
      <c r="J97" s="148"/>
      <c r="K97" s="3"/>
    </row>
    <row r="98" spans="1:11" x14ac:dyDescent="0.45">
      <c r="A98" s="154" t="s">
        <v>10</v>
      </c>
      <c r="B98" s="155"/>
      <c r="C98" s="155"/>
      <c r="D98" s="155"/>
      <c r="E98" s="155"/>
      <c r="F98" s="155"/>
      <c r="G98" s="155"/>
      <c r="H98" s="155"/>
      <c r="I98" s="155"/>
      <c r="J98" s="156"/>
      <c r="K98" s="3"/>
    </row>
    <row r="99" spans="1:11" x14ac:dyDescent="0.45">
      <c r="A99" s="16" t="s">
        <v>8</v>
      </c>
      <c r="B99" s="11"/>
      <c r="C99" s="11">
        <f>$C$10*12*$C$9</f>
        <v>18677.106</v>
      </c>
      <c r="D99" s="11">
        <f t="shared" ref="D99:I99" si="18">$C$10*12*$C$9</f>
        <v>18677.106</v>
      </c>
      <c r="E99" s="11">
        <f t="shared" si="18"/>
        <v>18677.106</v>
      </c>
      <c r="F99" s="11">
        <f t="shared" si="18"/>
        <v>18677.106</v>
      </c>
      <c r="G99" s="11">
        <f t="shared" si="18"/>
        <v>18677.106</v>
      </c>
      <c r="H99" s="11">
        <f t="shared" si="18"/>
        <v>18677.106</v>
      </c>
      <c r="I99" s="11">
        <f t="shared" si="18"/>
        <v>18677.106</v>
      </c>
      <c r="J99" s="17"/>
    </row>
    <row r="100" spans="1:11" x14ac:dyDescent="0.45">
      <c r="A100" s="16" t="s">
        <v>44</v>
      </c>
      <c r="B100" s="11"/>
      <c r="C100" s="11">
        <f>C99/6</f>
        <v>3112.8510000000001</v>
      </c>
      <c r="D100" s="11">
        <f t="shared" ref="D100:I100" si="19">D99/6</f>
        <v>3112.8510000000001</v>
      </c>
      <c r="E100" s="11">
        <f t="shared" si="19"/>
        <v>3112.8510000000001</v>
      </c>
      <c r="F100" s="11">
        <f t="shared" si="19"/>
        <v>3112.8510000000001</v>
      </c>
      <c r="G100" s="11">
        <f t="shared" si="19"/>
        <v>3112.8510000000001</v>
      </c>
      <c r="H100" s="11">
        <f t="shared" si="19"/>
        <v>3112.8510000000001</v>
      </c>
      <c r="I100" s="11">
        <f t="shared" si="19"/>
        <v>3112.8510000000001</v>
      </c>
      <c r="J100" s="17"/>
    </row>
    <row r="101" spans="1:11" x14ac:dyDescent="0.45">
      <c r="A101" s="15" t="s">
        <v>9</v>
      </c>
      <c r="B101" s="13"/>
      <c r="C101" s="13">
        <f>C99-C100</f>
        <v>15564.254999999999</v>
      </c>
      <c r="D101" s="13">
        <f t="shared" ref="D101:I101" si="20">D99-D100</f>
        <v>15564.254999999999</v>
      </c>
      <c r="E101" s="13">
        <f t="shared" si="20"/>
        <v>15564.254999999999</v>
      </c>
      <c r="F101" s="13">
        <f t="shared" si="20"/>
        <v>15564.254999999999</v>
      </c>
      <c r="G101" s="13">
        <f t="shared" si="20"/>
        <v>15564.254999999999</v>
      </c>
      <c r="H101" s="13">
        <f t="shared" si="20"/>
        <v>15564.254999999999</v>
      </c>
      <c r="I101" s="13">
        <f t="shared" si="20"/>
        <v>15564.254999999999</v>
      </c>
      <c r="J101" s="17"/>
    </row>
    <row r="102" spans="1:11" x14ac:dyDescent="0.45">
      <c r="A102" s="15" t="s">
        <v>104</v>
      </c>
      <c r="B102" s="11"/>
      <c r="C102" s="11"/>
      <c r="D102" s="11"/>
      <c r="E102" s="11"/>
      <c r="F102" s="11"/>
      <c r="G102" s="11"/>
      <c r="H102" s="11"/>
      <c r="I102" s="11"/>
      <c r="J102" s="17"/>
    </row>
    <row r="103" spans="1:11" x14ac:dyDescent="0.45">
      <c r="A103" s="16" t="s">
        <v>12</v>
      </c>
      <c r="B103" s="11"/>
      <c r="C103" s="11">
        <f>$D$29</f>
        <v>12750.771599999996</v>
      </c>
      <c r="D103" s="11">
        <f t="shared" ref="D103:I103" si="21">$D$29</f>
        <v>12750.771599999996</v>
      </c>
      <c r="E103" s="11">
        <f t="shared" si="21"/>
        <v>12750.771599999996</v>
      </c>
      <c r="F103" s="11">
        <f t="shared" si="21"/>
        <v>12750.771599999996</v>
      </c>
      <c r="G103" s="11">
        <f t="shared" si="21"/>
        <v>12750.771599999996</v>
      </c>
      <c r="H103" s="11">
        <f t="shared" si="21"/>
        <v>12750.771599999996</v>
      </c>
      <c r="I103" s="11">
        <f t="shared" si="21"/>
        <v>12750.771599999996</v>
      </c>
      <c r="J103" s="17"/>
    </row>
    <row r="104" spans="1:11" x14ac:dyDescent="0.45">
      <c r="A104" s="16" t="s">
        <v>44</v>
      </c>
      <c r="B104" s="11"/>
      <c r="C104" s="11">
        <f>C103/6</f>
        <v>2125.1285999999996</v>
      </c>
      <c r="D104" s="11">
        <f t="shared" ref="D104:I104" si="22">D103/6</f>
        <v>2125.1285999999996</v>
      </c>
      <c r="E104" s="11">
        <f t="shared" si="22"/>
        <v>2125.1285999999996</v>
      </c>
      <c r="F104" s="11">
        <f t="shared" si="22"/>
        <v>2125.1285999999996</v>
      </c>
      <c r="G104" s="11">
        <f t="shared" si="22"/>
        <v>2125.1285999999996</v>
      </c>
      <c r="H104" s="11">
        <f t="shared" si="22"/>
        <v>2125.1285999999996</v>
      </c>
      <c r="I104" s="11">
        <f t="shared" si="22"/>
        <v>2125.1285999999996</v>
      </c>
      <c r="J104" s="17"/>
    </row>
    <row r="105" spans="1:11" x14ac:dyDescent="0.45">
      <c r="A105" s="15" t="s">
        <v>19</v>
      </c>
      <c r="B105" s="13"/>
      <c r="C105" s="13">
        <f t="shared" ref="C105:I105" si="23">C103-C104</f>
        <v>10625.642999999996</v>
      </c>
      <c r="D105" s="13">
        <f t="shared" si="23"/>
        <v>10625.642999999996</v>
      </c>
      <c r="E105" s="13">
        <f t="shared" si="23"/>
        <v>10625.642999999996</v>
      </c>
      <c r="F105" s="13">
        <f t="shared" si="23"/>
        <v>10625.642999999996</v>
      </c>
      <c r="G105" s="13">
        <f t="shared" si="23"/>
        <v>10625.642999999996</v>
      </c>
      <c r="H105" s="13">
        <f t="shared" si="23"/>
        <v>10625.642999999996</v>
      </c>
      <c r="I105" s="13">
        <f t="shared" si="23"/>
        <v>10625.642999999996</v>
      </c>
      <c r="J105" s="17"/>
    </row>
    <row r="106" spans="1:11" x14ac:dyDescent="0.45">
      <c r="A106" s="16" t="s">
        <v>102</v>
      </c>
      <c r="B106" s="11"/>
      <c r="C106" s="11">
        <f>$B$19</f>
        <v>1327.2</v>
      </c>
      <c r="D106" s="11">
        <f t="shared" ref="D106:I106" si="24">$B$19</f>
        <v>1327.2</v>
      </c>
      <c r="E106" s="11">
        <f t="shared" si="24"/>
        <v>1327.2</v>
      </c>
      <c r="F106" s="11">
        <f t="shared" si="24"/>
        <v>1327.2</v>
      </c>
      <c r="G106" s="11">
        <f t="shared" si="24"/>
        <v>1327.2</v>
      </c>
      <c r="H106" s="11">
        <f t="shared" si="24"/>
        <v>1327.2</v>
      </c>
      <c r="I106" s="11">
        <f t="shared" si="24"/>
        <v>1327.2</v>
      </c>
      <c r="J106" s="17"/>
    </row>
    <row r="107" spans="1:11" x14ac:dyDescent="0.45">
      <c r="A107" s="15" t="s">
        <v>105</v>
      </c>
      <c r="B107" s="12"/>
      <c r="C107" s="12">
        <f>C105+C106</f>
        <v>11952.842999999997</v>
      </c>
      <c r="D107" s="12">
        <f t="shared" ref="D107:I107" si="25">D105+D106</f>
        <v>11952.842999999997</v>
      </c>
      <c r="E107" s="12">
        <f t="shared" si="25"/>
        <v>11952.842999999997</v>
      </c>
      <c r="F107" s="12">
        <f t="shared" si="25"/>
        <v>11952.842999999997</v>
      </c>
      <c r="G107" s="12">
        <f t="shared" si="25"/>
        <v>11952.842999999997</v>
      </c>
      <c r="H107" s="12">
        <f t="shared" si="25"/>
        <v>11952.842999999997</v>
      </c>
      <c r="I107" s="12">
        <f t="shared" si="25"/>
        <v>11952.842999999997</v>
      </c>
      <c r="J107" s="17"/>
    </row>
    <row r="108" spans="1:11" ht="13.9" customHeight="1" x14ac:dyDescent="0.45">
      <c r="A108" s="134" t="s">
        <v>101</v>
      </c>
      <c r="B108" s="135"/>
      <c r="C108" s="135">
        <f>C101-C107</f>
        <v>3611.4120000000021</v>
      </c>
      <c r="D108" s="135">
        <f t="shared" ref="D108:I108" si="26">D101-D107</f>
        <v>3611.4120000000021</v>
      </c>
      <c r="E108" s="135">
        <f t="shared" si="26"/>
        <v>3611.4120000000021</v>
      </c>
      <c r="F108" s="135">
        <f t="shared" si="26"/>
        <v>3611.4120000000021</v>
      </c>
      <c r="G108" s="135">
        <f t="shared" si="26"/>
        <v>3611.4120000000021</v>
      </c>
      <c r="H108" s="135">
        <f t="shared" si="26"/>
        <v>3611.4120000000021</v>
      </c>
      <c r="I108" s="135">
        <f t="shared" si="26"/>
        <v>3611.4120000000021</v>
      </c>
      <c r="J108" s="17"/>
    </row>
    <row r="109" spans="1:11" ht="13.9" customHeight="1" x14ac:dyDescent="0.45">
      <c r="A109" s="15" t="s">
        <v>24</v>
      </c>
      <c r="B109" s="135"/>
      <c r="C109" s="135"/>
      <c r="D109" s="135"/>
      <c r="E109" s="135"/>
      <c r="F109" s="135"/>
      <c r="G109" s="135"/>
      <c r="H109" s="135"/>
      <c r="I109" s="135"/>
      <c r="J109" s="17"/>
    </row>
    <row r="110" spans="1:11" x14ac:dyDescent="0.45">
      <c r="A110" s="16" t="s">
        <v>103</v>
      </c>
      <c r="B110" s="11"/>
      <c r="C110" s="11">
        <f>$B$18</f>
        <v>96</v>
      </c>
      <c r="D110" s="11">
        <f t="shared" ref="D110:I110" si="27">$B$18</f>
        <v>96</v>
      </c>
      <c r="E110" s="11">
        <f t="shared" si="27"/>
        <v>96</v>
      </c>
      <c r="F110" s="11">
        <f t="shared" si="27"/>
        <v>96</v>
      </c>
      <c r="G110" s="11">
        <f t="shared" si="27"/>
        <v>96</v>
      </c>
      <c r="H110" s="11">
        <f t="shared" si="27"/>
        <v>96</v>
      </c>
      <c r="I110" s="11">
        <f t="shared" si="27"/>
        <v>96</v>
      </c>
      <c r="J110" s="17"/>
    </row>
    <row r="111" spans="1:11" x14ac:dyDescent="0.45">
      <c r="A111" s="15" t="s">
        <v>107</v>
      </c>
      <c r="B111" s="5"/>
      <c r="C111" s="11"/>
      <c r="D111" s="11"/>
      <c r="E111" s="11"/>
      <c r="F111" s="11"/>
      <c r="G111" s="11"/>
      <c r="H111" s="11"/>
      <c r="I111" s="11"/>
      <c r="J111" s="149"/>
    </row>
    <row r="112" spans="1:11" x14ac:dyDescent="0.45">
      <c r="A112" s="16" t="s">
        <v>108</v>
      </c>
      <c r="B112" s="5"/>
      <c r="C112" s="11">
        <f>$B$17</f>
        <v>432</v>
      </c>
      <c r="D112" s="11">
        <f t="shared" ref="D112:I112" si="28">$B$17</f>
        <v>432</v>
      </c>
      <c r="E112" s="11">
        <f t="shared" si="28"/>
        <v>432</v>
      </c>
      <c r="F112" s="11">
        <f t="shared" si="28"/>
        <v>432</v>
      </c>
      <c r="G112" s="11">
        <f t="shared" si="28"/>
        <v>432</v>
      </c>
      <c r="H112" s="11">
        <f t="shared" si="28"/>
        <v>432</v>
      </c>
      <c r="I112" s="11">
        <f t="shared" si="28"/>
        <v>432</v>
      </c>
      <c r="J112" s="149"/>
    </row>
    <row r="113" spans="1:11" x14ac:dyDescent="0.45">
      <c r="A113" s="16" t="s">
        <v>20</v>
      </c>
      <c r="B113" s="11"/>
      <c r="C113" s="11">
        <v>500.3</v>
      </c>
      <c r="D113" s="11">
        <v>500.3</v>
      </c>
      <c r="E113" s="11">
        <v>500.3</v>
      </c>
      <c r="F113" s="11">
        <v>500.3</v>
      </c>
      <c r="G113" s="11">
        <v>500.3</v>
      </c>
      <c r="H113" s="11">
        <v>500.3</v>
      </c>
      <c r="I113" s="11">
        <v>500.3</v>
      </c>
      <c r="J113" s="17"/>
    </row>
    <row r="114" spans="1:11" x14ac:dyDescent="0.45">
      <c r="A114" s="16" t="s">
        <v>15</v>
      </c>
      <c r="B114" s="11"/>
      <c r="C114" s="11">
        <f>22%*(C106+C110+C112)</f>
        <v>408.14400000000001</v>
      </c>
      <c r="D114" s="11">
        <f t="shared" ref="D114:I114" si="29">22%*(D106+D110+D112)</f>
        <v>408.14400000000001</v>
      </c>
      <c r="E114" s="11">
        <f t="shared" si="29"/>
        <v>408.14400000000001</v>
      </c>
      <c r="F114" s="11">
        <f t="shared" si="29"/>
        <v>408.14400000000001</v>
      </c>
      <c r="G114" s="11">
        <f t="shared" si="29"/>
        <v>408.14400000000001</v>
      </c>
      <c r="H114" s="11">
        <f t="shared" si="29"/>
        <v>408.14400000000001</v>
      </c>
      <c r="I114" s="11">
        <f t="shared" si="29"/>
        <v>408.14400000000001</v>
      </c>
      <c r="J114" s="17"/>
    </row>
    <row r="115" spans="1:11" x14ac:dyDescent="0.45">
      <c r="A115" s="15" t="s">
        <v>109</v>
      </c>
      <c r="B115" s="12"/>
      <c r="C115" s="13">
        <f>SUM(C112:C114)</f>
        <v>1340.444</v>
      </c>
      <c r="D115" s="13">
        <f t="shared" ref="D115:I115" si="30">SUM(D112:D114)</f>
        <v>1340.444</v>
      </c>
      <c r="E115" s="13">
        <f t="shared" si="30"/>
        <v>1340.444</v>
      </c>
      <c r="F115" s="13">
        <f t="shared" si="30"/>
        <v>1340.444</v>
      </c>
      <c r="G115" s="13">
        <f t="shared" si="30"/>
        <v>1340.444</v>
      </c>
      <c r="H115" s="13">
        <f t="shared" si="30"/>
        <v>1340.444</v>
      </c>
      <c r="I115" s="13">
        <f t="shared" si="30"/>
        <v>1340.444</v>
      </c>
      <c r="J115" s="28"/>
    </row>
    <row r="116" spans="1:11" x14ac:dyDescent="0.45">
      <c r="A116" s="15" t="s">
        <v>100</v>
      </c>
      <c r="B116" s="59"/>
      <c r="C116" s="13">
        <f>C110+C115</f>
        <v>1436.444</v>
      </c>
      <c r="D116" s="13">
        <f t="shared" ref="D116:I116" si="31">D110+D115</f>
        <v>1436.444</v>
      </c>
      <c r="E116" s="13">
        <f t="shared" si="31"/>
        <v>1436.444</v>
      </c>
      <c r="F116" s="13">
        <f t="shared" si="31"/>
        <v>1436.444</v>
      </c>
      <c r="G116" s="13">
        <f t="shared" si="31"/>
        <v>1436.444</v>
      </c>
      <c r="H116" s="13">
        <f t="shared" si="31"/>
        <v>1436.444</v>
      </c>
      <c r="I116" s="13">
        <f t="shared" si="31"/>
        <v>1436.444</v>
      </c>
      <c r="J116" s="149"/>
    </row>
    <row r="117" spans="1:11" x14ac:dyDescent="0.45">
      <c r="A117" s="134" t="s">
        <v>106</v>
      </c>
      <c r="B117" s="139"/>
      <c r="C117" s="135">
        <f>C108-C116</f>
        <v>2174.9680000000021</v>
      </c>
      <c r="D117" s="135">
        <f t="shared" ref="D117:I117" si="32">D108-D116</f>
        <v>2174.9680000000021</v>
      </c>
      <c r="E117" s="135">
        <f t="shared" si="32"/>
        <v>2174.9680000000021</v>
      </c>
      <c r="F117" s="135">
        <f t="shared" si="32"/>
        <v>2174.9680000000021</v>
      </c>
      <c r="G117" s="135">
        <f t="shared" si="32"/>
        <v>2174.9680000000021</v>
      </c>
      <c r="H117" s="135">
        <f t="shared" si="32"/>
        <v>2174.9680000000021</v>
      </c>
      <c r="I117" s="135">
        <f t="shared" si="32"/>
        <v>2174.9680000000021</v>
      </c>
      <c r="J117" s="149"/>
    </row>
    <row r="118" spans="1:11" x14ac:dyDescent="0.45">
      <c r="A118" s="16" t="s">
        <v>14</v>
      </c>
      <c r="B118" s="11"/>
      <c r="C118" s="11">
        <f>18%*C117</f>
        <v>391.49424000000039</v>
      </c>
      <c r="D118" s="11">
        <f t="shared" ref="D118:I118" si="33">18%*D117</f>
        <v>391.49424000000039</v>
      </c>
      <c r="E118" s="11">
        <f t="shared" si="33"/>
        <v>391.49424000000039</v>
      </c>
      <c r="F118" s="11">
        <f t="shared" si="33"/>
        <v>391.49424000000039</v>
      </c>
      <c r="G118" s="11">
        <f t="shared" si="33"/>
        <v>391.49424000000039</v>
      </c>
      <c r="H118" s="11">
        <f t="shared" si="33"/>
        <v>391.49424000000039</v>
      </c>
      <c r="I118" s="11">
        <f t="shared" si="33"/>
        <v>391.49424000000039</v>
      </c>
      <c r="J118" s="17"/>
    </row>
    <row r="119" spans="1:11" x14ac:dyDescent="0.45">
      <c r="A119" s="24" t="s">
        <v>21</v>
      </c>
      <c r="B119" s="25"/>
      <c r="C119" s="25">
        <f>C117-C118</f>
        <v>1783.4737600000017</v>
      </c>
      <c r="D119" s="25">
        <f t="shared" ref="D119:I119" si="34">D117-D118</f>
        <v>1783.4737600000017</v>
      </c>
      <c r="E119" s="25">
        <f t="shared" si="34"/>
        <v>1783.4737600000017</v>
      </c>
      <c r="F119" s="25">
        <f t="shared" si="34"/>
        <v>1783.4737600000017</v>
      </c>
      <c r="G119" s="25">
        <f t="shared" si="34"/>
        <v>1783.4737600000017</v>
      </c>
      <c r="H119" s="25">
        <f t="shared" si="34"/>
        <v>1783.4737600000017</v>
      </c>
      <c r="I119" s="25">
        <f t="shared" si="34"/>
        <v>1783.4737600000017</v>
      </c>
      <c r="J119" s="17"/>
    </row>
    <row r="120" spans="1:11" x14ac:dyDescent="0.45">
      <c r="A120" s="16" t="s">
        <v>18</v>
      </c>
      <c r="B120" s="5"/>
      <c r="C120" s="11">
        <f>25%*C119</f>
        <v>445.86844000000042</v>
      </c>
      <c r="D120" s="11">
        <f t="shared" ref="D120:I120" si="35">25%*D119</f>
        <v>445.86844000000042</v>
      </c>
      <c r="E120" s="11">
        <f t="shared" si="35"/>
        <v>445.86844000000042</v>
      </c>
      <c r="F120" s="11">
        <f t="shared" si="35"/>
        <v>445.86844000000042</v>
      </c>
      <c r="G120" s="11">
        <f t="shared" si="35"/>
        <v>445.86844000000042</v>
      </c>
      <c r="H120" s="11">
        <f t="shared" si="35"/>
        <v>445.86844000000042</v>
      </c>
      <c r="I120" s="11">
        <f t="shared" si="35"/>
        <v>445.86844000000042</v>
      </c>
      <c r="J120" s="17"/>
    </row>
    <row r="121" spans="1:11" x14ac:dyDescent="0.45">
      <c r="A121" s="41" t="s">
        <v>25</v>
      </c>
      <c r="B121" s="59"/>
      <c r="C121" s="144">
        <f>C119-C120+C113</f>
        <v>1837.9053200000012</v>
      </c>
      <c r="D121" s="144">
        <f t="shared" ref="D121:I121" si="36">D119-D120+D113</f>
        <v>1837.9053200000012</v>
      </c>
      <c r="E121" s="144">
        <f t="shared" si="36"/>
        <v>1837.9053200000012</v>
      </c>
      <c r="F121" s="144">
        <f t="shared" si="36"/>
        <v>1837.9053200000012</v>
      </c>
      <c r="G121" s="144">
        <f t="shared" si="36"/>
        <v>1837.9053200000012</v>
      </c>
      <c r="H121" s="144">
        <f t="shared" si="36"/>
        <v>1837.9053200000012</v>
      </c>
      <c r="I121" s="144">
        <f t="shared" si="36"/>
        <v>1837.9053200000012</v>
      </c>
      <c r="J121" s="152"/>
    </row>
    <row r="122" spans="1:11" x14ac:dyDescent="0.45">
      <c r="A122" s="26" t="s">
        <v>28</v>
      </c>
      <c r="B122" s="5"/>
      <c r="C122" s="8">
        <v>0.90900000000000003</v>
      </c>
      <c r="D122" s="8">
        <v>0.82599999999999996</v>
      </c>
      <c r="E122" s="8">
        <v>0.751</v>
      </c>
      <c r="F122" s="8">
        <v>0.68300000000000005</v>
      </c>
      <c r="G122" s="8">
        <v>0.621</v>
      </c>
      <c r="H122" s="8">
        <v>0.56399999999999995</v>
      </c>
      <c r="I122" s="8">
        <v>0.51300000000000001</v>
      </c>
      <c r="J122" s="27"/>
    </row>
    <row r="123" spans="1:11" x14ac:dyDescent="0.45">
      <c r="A123" s="24" t="s">
        <v>29</v>
      </c>
      <c r="B123" s="55"/>
      <c r="C123" s="56">
        <f>C121*C122</f>
        <v>1670.6559358800012</v>
      </c>
      <c r="D123" s="56">
        <f t="shared" ref="D123:I123" si="37">D121*D122</f>
        <v>1518.1097943200009</v>
      </c>
      <c r="E123" s="56">
        <f t="shared" si="37"/>
        <v>1380.2668953200009</v>
      </c>
      <c r="F123" s="56">
        <f t="shared" si="37"/>
        <v>1255.2893335600008</v>
      </c>
      <c r="G123" s="56">
        <f t="shared" si="37"/>
        <v>1141.3392037200008</v>
      </c>
      <c r="H123" s="56">
        <f t="shared" si="37"/>
        <v>1036.5786004800007</v>
      </c>
      <c r="I123" s="56">
        <f t="shared" si="37"/>
        <v>942.84542916000066</v>
      </c>
      <c r="J123" s="153"/>
      <c r="K123" s="4"/>
    </row>
    <row r="124" spans="1:11" x14ac:dyDescent="0.45">
      <c r="A124" s="16" t="s">
        <v>30</v>
      </c>
      <c r="B124" s="12">
        <v>-6500</v>
      </c>
      <c r="C124" s="9"/>
      <c r="D124" s="9"/>
      <c r="E124" s="9"/>
      <c r="F124" s="9"/>
      <c r="G124" s="9"/>
      <c r="H124" s="9"/>
      <c r="I124" s="9"/>
      <c r="J124" s="28"/>
      <c r="K124" s="4"/>
    </row>
    <row r="125" spans="1:11" ht="14.65" thickBot="1" x14ac:dyDescent="0.5">
      <c r="A125" s="29" t="s">
        <v>31</v>
      </c>
      <c r="B125" s="30"/>
      <c r="C125" s="30">
        <f>B124+C123</f>
        <v>-4829.3440641199986</v>
      </c>
      <c r="D125" s="30">
        <f>C125+D123</f>
        <v>-3311.2342697999975</v>
      </c>
      <c r="E125" s="30">
        <f t="shared" ref="E125:I125" si="38">D125+E123</f>
        <v>-1930.9673744799966</v>
      </c>
      <c r="F125" s="30">
        <f t="shared" si="38"/>
        <v>-675.67804091999574</v>
      </c>
      <c r="G125" s="30">
        <f t="shared" si="38"/>
        <v>465.66116280000506</v>
      </c>
      <c r="H125" s="30">
        <f t="shared" si="38"/>
        <v>1502.2397632800057</v>
      </c>
      <c r="I125" s="161">
        <f t="shared" si="38"/>
        <v>2445.0851924400063</v>
      </c>
      <c r="J125" s="31"/>
      <c r="K125" s="2"/>
    </row>
    <row r="127" spans="1:11" ht="14.65" thickBot="1" x14ac:dyDescent="0.5">
      <c r="A127" s="169" t="s">
        <v>151</v>
      </c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1" ht="14.65" thickBot="1" x14ac:dyDescent="0.5">
      <c r="A128" s="145" t="s">
        <v>17</v>
      </c>
      <c r="B128" s="146"/>
      <c r="C128" s="147" t="s">
        <v>33</v>
      </c>
      <c r="D128" s="147" t="s">
        <v>34</v>
      </c>
      <c r="E128" s="147" t="s">
        <v>35</v>
      </c>
      <c r="F128" s="147" t="s">
        <v>36</v>
      </c>
      <c r="G128" s="147" t="s">
        <v>37</v>
      </c>
      <c r="H128" s="147" t="s">
        <v>38</v>
      </c>
      <c r="I128" s="147" t="s">
        <v>39</v>
      </c>
      <c r="J128" s="148"/>
    </row>
    <row r="129" spans="1:10" x14ac:dyDescent="0.45">
      <c r="A129" s="154" t="s">
        <v>10</v>
      </c>
      <c r="B129" s="155"/>
      <c r="C129" s="155"/>
      <c r="D129" s="155"/>
      <c r="E129" s="155"/>
      <c r="F129" s="155"/>
      <c r="G129" s="155"/>
      <c r="H129" s="155"/>
      <c r="I129" s="155"/>
      <c r="J129" s="156"/>
    </row>
    <row r="130" spans="1:10" x14ac:dyDescent="0.45">
      <c r="A130" s="16" t="s">
        <v>8</v>
      </c>
      <c r="B130" s="11"/>
      <c r="C130" s="11">
        <f>$C$10*12*$C$9</f>
        <v>18677.106</v>
      </c>
      <c r="D130" s="11">
        <f t="shared" ref="D130:I130" si="39">$C$10*12*$C$9</f>
        <v>18677.106</v>
      </c>
      <c r="E130" s="11">
        <f t="shared" si="39"/>
        <v>18677.106</v>
      </c>
      <c r="F130" s="11">
        <f t="shared" si="39"/>
        <v>18677.106</v>
      </c>
      <c r="G130" s="11">
        <f t="shared" si="39"/>
        <v>18677.106</v>
      </c>
      <c r="H130" s="11">
        <f t="shared" si="39"/>
        <v>18677.106</v>
      </c>
      <c r="I130" s="11">
        <f t="shared" si="39"/>
        <v>18677.106</v>
      </c>
      <c r="J130" s="17"/>
    </row>
    <row r="131" spans="1:10" x14ac:dyDescent="0.45">
      <c r="A131" s="16" t="s">
        <v>44</v>
      </c>
      <c r="B131" s="11"/>
      <c r="C131" s="11">
        <f>C130/6</f>
        <v>3112.8510000000001</v>
      </c>
      <c r="D131" s="11">
        <f t="shared" ref="D131:I131" si="40">D130/6</f>
        <v>3112.8510000000001</v>
      </c>
      <c r="E131" s="11">
        <f t="shared" si="40"/>
        <v>3112.8510000000001</v>
      </c>
      <c r="F131" s="11">
        <f t="shared" si="40"/>
        <v>3112.8510000000001</v>
      </c>
      <c r="G131" s="11">
        <f t="shared" si="40"/>
        <v>3112.8510000000001</v>
      </c>
      <c r="H131" s="11">
        <f t="shared" si="40"/>
        <v>3112.8510000000001</v>
      </c>
      <c r="I131" s="11">
        <f t="shared" si="40"/>
        <v>3112.8510000000001</v>
      </c>
      <c r="J131" s="17"/>
    </row>
    <row r="132" spans="1:10" x14ac:dyDescent="0.45">
      <c r="A132" s="15" t="s">
        <v>9</v>
      </c>
      <c r="B132" s="13"/>
      <c r="C132" s="13">
        <f>C130-C131</f>
        <v>15564.254999999999</v>
      </c>
      <c r="D132" s="13">
        <f t="shared" ref="D132:I132" si="41">D130-D131</f>
        <v>15564.254999999999</v>
      </c>
      <c r="E132" s="13">
        <f t="shared" si="41"/>
        <v>15564.254999999999</v>
      </c>
      <c r="F132" s="13">
        <f t="shared" si="41"/>
        <v>15564.254999999999</v>
      </c>
      <c r="G132" s="13">
        <f t="shared" si="41"/>
        <v>15564.254999999999</v>
      </c>
      <c r="H132" s="13">
        <f t="shared" si="41"/>
        <v>15564.254999999999</v>
      </c>
      <c r="I132" s="13">
        <f t="shared" si="41"/>
        <v>15564.254999999999</v>
      </c>
      <c r="J132" s="17"/>
    </row>
    <row r="133" spans="1:10" x14ac:dyDescent="0.45">
      <c r="A133" s="15" t="s">
        <v>104</v>
      </c>
      <c r="B133" s="11"/>
      <c r="C133" s="11"/>
      <c r="D133" s="11"/>
      <c r="E133" s="11"/>
      <c r="F133" s="11"/>
      <c r="G133" s="11"/>
      <c r="H133" s="11"/>
      <c r="I133" s="11"/>
      <c r="J133" s="17"/>
    </row>
    <row r="134" spans="1:10" x14ac:dyDescent="0.45">
      <c r="A134" s="16" t="s">
        <v>12</v>
      </c>
      <c r="B134" s="11"/>
      <c r="C134" s="11">
        <f>$D$37</f>
        <v>13351.4136</v>
      </c>
      <c r="D134" s="11">
        <f t="shared" ref="D134:I134" si="42">$D$37</f>
        <v>13351.4136</v>
      </c>
      <c r="E134" s="11">
        <f t="shared" si="42"/>
        <v>13351.4136</v>
      </c>
      <c r="F134" s="11">
        <f t="shared" si="42"/>
        <v>13351.4136</v>
      </c>
      <c r="G134" s="11">
        <f t="shared" si="42"/>
        <v>13351.4136</v>
      </c>
      <c r="H134" s="11">
        <f t="shared" si="42"/>
        <v>13351.4136</v>
      </c>
      <c r="I134" s="11">
        <f t="shared" si="42"/>
        <v>13351.4136</v>
      </c>
      <c r="J134" s="17"/>
    </row>
    <row r="135" spans="1:10" x14ac:dyDescent="0.45">
      <c r="A135" s="16" t="s">
        <v>44</v>
      </c>
      <c r="B135" s="11"/>
      <c r="C135" s="11">
        <f>C134/6</f>
        <v>2225.2356</v>
      </c>
      <c r="D135" s="11">
        <f t="shared" ref="D135:I135" si="43">D134/6</f>
        <v>2225.2356</v>
      </c>
      <c r="E135" s="11">
        <f t="shared" si="43"/>
        <v>2225.2356</v>
      </c>
      <c r="F135" s="11">
        <f t="shared" si="43"/>
        <v>2225.2356</v>
      </c>
      <c r="G135" s="11">
        <f t="shared" si="43"/>
        <v>2225.2356</v>
      </c>
      <c r="H135" s="11">
        <f t="shared" si="43"/>
        <v>2225.2356</v>
      </c>
      <c r="I135" s="11">
        <f t="shared" si="43"/>
        <v>2225.2356</v>
      </c>
      <c r="J135" s="17"/>
    </row>
    <row r="136" spans="1:10" x14ac:dyDescent="0.45">
      <c r="A136" s="15" t="s">
        <v>19</v>
      </c>
      <c r="B136" s="13"/>
      <c r="C136" s="13">
        <f t="shared" ref="C136:I136" si="44">C134-C135</f>
        <v>11126.178</v>
      </c>
      <c r="D136" s="13">
        <f t="shared" si="44"/>
        <v>11126.178</v>
      </c>
      <c r="E136" s="13">
        <f t="shared" si="44"/>
        <v>11126.178</v>
      </c>
      <c r="F136" s="13">
        <f t="shared" si="44"/>
        <v>11126.178</v>
      </c>
      <c r="G136" s="13">
        <f t="shared" si="44"/>
        <v>11126.178</v>
      </c>
      <c r="H136" s="13">
        <f t="shared" si="44"/>
        <v>11126.178</v>
      </c>
      <c r="I136" s="13">
        <f t="shared" si="44"/>
        <v>11126.178</v>
      </c>
      <c r="J136" s="17"/>
    </row>
    <row r="137" spans="1:10" x14ac:dyDescent="0.45">
      <c r="A137" s="16" t="s">
        <v>102</v>
      </c>
      <c r="B137" s="11"/>
      <c r="C137" s="11">
        <f>$B$19</f>
        <v>1327.2</v>
      </c>
      <c r="D137" s="11">
        <f t="shared" ref="D137:I137" si="45">$B$19</f>
        <v>1327.2</v>
      </c>
      <c r="E137" s="11">
        <f t="shared" si="45"/>
        <v>1327.2</v>
      </c>
      <c r="F137" s="11">
        <f t="shared" si="45"/>
        <v>1327.2</v>
      </c>
      <c r="G137" s="11">
        <f t="shared" si="45"/>
        <v>1327.2</v>
      </c>
      <c r="H137" s="11">
        <f t="shared" si="45"/>
        <v>1327.2</v>
      </c>
      <c r="I137" s="11">
        <f t="shared" si="45"/>
        <v>1327.2</v>
      </c>
      <c r="J137" s="17"/>
    </row>
    <row r="138" spans="1:10" x14ac:dyDescent="0.45">
      <c r="A138" s="15" t="s">
        <v>105</v>
      </c>
      <c r="B138" s="12"/>
      <c r="C138" s="12">
        <f>C136+C137</f>
        <v>12453.378000000001</v>
      </c>
      <c r="D138" s="12">
        <f t="shared" ref="D138:I138" si="46">D136+D137</f>
        <v>12453.378000000001</v>
      </c>
      <c r="E138" s="12">
        <f t="shared" si="46"/>
        <v>12453.378000000001</v>
      </c>
      <c r="F138" s="12">
        <f t="shared" si="46"/>
        <v>12453.378000000001</v>
      </c>
      <c r="G138" s="12">
        <f t="shared" si="46"/>
        <v>12453.378000000001</v>
      </c>
      <c r="H138" s="12">
        <f t="shared" si="46"/>
        <v>12453.378000000001</v>
      </c>
      <c r="I138" s="12">
        <f t="shared" si="46"/>
        <v>12453.378000000001</v>
      </c>
      <c r="J138" s="17"/>
    </row>
    <row r="139" spans="1:10" x14ac:dyDescent="0.45">
      <c r="A139" s="134" t="s">
        <v>101</v>
      </c>
      <c r="B139" s="135"/>
      <c r="C139" s="135">
        <f>C132-C138</f>
        <v>3110.8769999999986</v>
      </c>
      <c r="D139" s="135">
        <f t="shared" ref="D139:I139" si="47">D132-D138</f>
        <v>3110.8769999999986</v>
      </c>
      <c r="E139" s="135">
        <f t="shared" si="47"/>
        <v>3110.8769999999986</v>
      </c>
      <c r="F139" s="135">
        <f t="shared" si="47"/>
        <v>3110.8769999999986</v>
      </c>
      <c r="G139" s="135">
        <f t="shared" si="47"/>
        <v>3110.8769999999986</v>
      </c>
      <c r="H139" s="135">
        <f t="shared" si="47"/>
        <v>3110.8769999999986</v>
      </c>
      <c r="I139" s="135">
        <f t="shared" si="47"/>
        <v>3110.8769999999986</v>
      </c>
      <c r="J139" s="17"/>
    </row>
    <row r="140" spans="1:10" x14ac:dyDescent="0.45">
      <c r="A140" s="15" t="s">
        <v>24</v>
      </c>
      <c r="B140" s="135"/>
      <c r="C140" s="135"/>
      <c r="D140" s="135"/>
      <c r="E140" s="135"/>
      <c r="F140" s="135"/>
      <c r="G140" s="135"/>
      <c r="H140" s="135"/>
      <c r="I140" s="135"/>
      <c r="J140" s="17"/>
    </row>
    <row r="141" spans="1:10" x14ac:dyDescent="0.45">
      <c r="A141" s="16" t="s">
        <v>103</v>
      </c>
      <c r="B141" s="11"/>
      <c r="C141" s="11">
        <f>$B$18</f>
        <v>96</v>
      </c>
      <c r="D141" s="11">
        <f t="shared" ref="D141:I141" si="48">$B$18</f>
        <v>96</v>
      </c>
      <c r="E141" s="11">
        <f t="shared" si="48"/>
        <v>96</v>
      </c>
      <c r="F141" s="11">
        <f t="shared" si="48"/>
        <v>96</v>
      </c>
      <c r="G141" s="11">
        <f t="shared" si="48"/>
        <v>96</v>
      </c>
      <c r="H141" s="11">
        <f t="shared" si="48"/>
        <v>96</v>
      </c>
      <c r="I141" s="11">
        <f t="shared" si="48"/>
        <v>96</v>
      </c>
      <c r="J141" s="17"/>
    </row>
    <row r="142" spans="1:10" x14ac:dyDescent="0.45">
      <c r="A142" s="15" t="s">
        <v>107</v>
      </c>
      <c r="B142" s="5"/>
      <c r="C142" s="11"/>
      <c r="D142" s="11"/>
      <c r="E142" s="11"/>
      <c r="F142" s="11"/>
      <c r="G142" s="11"/>
      <c r="H142" s="11"/>
      <c r="I142" s="11"/>
      <c r="J142" s="149"/>
    </row>
    <row r="143" spans="1:10" x14ac:dyDescent="0.45">
      <c r="A143" s="16" t="s">
        <v>108</v>
      </c>
      <c r="B143" s="5"/>
      <c r="C143" s="11">
        <f>$B$17</f>
        <v>432</v>
      </c>
      <c r="D143" s="11">
        <f t="shared" ref="D143:I143" si="49">$B$17</f>
        <v>432</v>
      </c>
      <c r="E143" s="11">
        <f t="shared" si="49"/>
        <v>432</v>
      </c>
      <c r="F143" s="11">
        <f t="shared" si="49"/>
        <v>432</v>
      </c>
      <c r="G143" s="11">
        <f t="shared" si="49"/>
        <v>432</v>
      </c>
      <c r="H143" s="11">
        <f t="shared" si="49"/>
        <v>432</v>
      </c>
      <c r="I143" s="11">
        <f t="shared" si="49"/>
        <v>432</v>
      </c>
      <c r="J143" s="149"/>
    </row>
    <row r="144" spans="1:10" x14ac:dyDescent="0.45">
      <c r="A144" s="16" t="s">
        <v>20</v>
      </c>
      <c r="B144" s="11"/>
      <c r="C144" s="11">
        <v>500.3</v>
      </c>
      <c r="D144" s="11">
        <v>500.3</v>
      </c>
      <c r="E144" s="11">
        <v>500.3</v>
      </c>
      <c r="F144" s="11">
        <v>500.3</v>
      </c>
      <c r="G144" s="11">
        <v>500.3</v>
      </c>
      <c r="H144" s="11">
        <v>500.3</v>
      </c>
      <c r="I144" s="11">
        <v>500.3</v>
      </c>
      <c r="J144" s="17"/>
    </row>
    <row r="145" spans="1:10" x14ac:dyDescent="0.45">
      <c r="A145" s="16" t="s">
        <v>15</v>
      </c>
      <c r="B145" s="11"/>
      <c r="C145" s="11">
        <f>22%*(C137+C141+C143)</f>
        <v>408.14400000000001</v>
      </c>
      <c r="D145" s="11">
        <f t="shared" ref="D145:I145" si="50">22%*(D137+D141+D143)</f>
        <v>408.14400000000001</v>
      </c>
      <c r="E145" s="11">
        <f t="shared" si="50"/>
        <v>408.14400000000001</v>
      </c>
      <c r="F145" s="11">
        <f t="shared" si="50"/>
        <v>408.14400000000001</v>
      </c>
      <c r="G145" s="11">
        <f t="shared" si="50"/>
        <v>408.14400000000001</v>
      </c>
      <c r="H145" s="11">
        <f t="shared" si="50"/>
        <v>408.14400000000001</v>
      </c>
      <c r="I145" s="11">
        <f t="shared" si="50"/>
        <v>408.14400000000001</v>
      </c>
      <c r="J145" s="17"/>
    </row>
    <row r="146" spans="1:10" x14ac:dyDescent="0.45">
      <c r="A146" s="15" t="s">
        <v>109</v>
      </c>
      <c r="B146" s="12"/>
      <c r="C146" s="13">
        <f>SUM(C143:C145)</f>
        <v>1340.444</v>
      </c>
      <c r="D146" s="13">
        <f t="shared" ref="D146:I146" si="51">SUM(D143:D145)</f>
        <v>1340.444</v>
      </c>
      <c r="E146" s="13">
        <f t="shared" si="51"/>
        <v>1340.444</v>
      </c>
      <c r="F146" s="13">
        <f t="shared" si="51"/>
        <v>1340.444</v>
      </c>
      <c r="G146" s="13">
        <f t="shared" si="51"/>
        <v>1340.444</v>
      </c>
      <c r="H146" s="13">
        <f t="shared" si="51"/>
        <v>1340.444</v>
      </c>
      <c r="I146" s="13">
        <f t="shared" si="51"/>
        <v>1340.444</v>
      </c>
      <c r="J146" s="28"/>
    </row>
    <row r="147" spans="1:10" x14ac:dyDescent="0.45">
      <c r="A147" s="15" t="s">
        <v>100</v>
      </c>
      <c r="B147" s="59"/>
      <c r="C147" s="13">
        <f>C141+C146</f>
        <v>1436.444</v>
      </c>
      <c r="D147" s="13">
        <f t="shared" ref="D147:I147" si="52">D141+D146</f>
        <v>1436.444</v>
      </c>
      <c r="E147" s="13">
        <f t="shared" si="52"/>
        <v>1436.444</v>
      </c>
      <c r="F147" s="13">
        <f t="shared" si="52"/>
        <v>1436.444</v>
      </c>
      <c r="G147" s="13">
        <f t="shared" si="52"/>
        <v>1436.444</v>
      </c>
      <c r="H147" s="13">
        <f t="shared" si="52"/>
        <v>1436.444</v>
      </c>
      <c r="I147" s="13">
        <f t="shared" si="52"/>
        <v>1436.444</v>
      </c>
      <c r="J147" s="149"/>
    </row>
    <row r="148" spans="1:10" x14ac:dyDescent="0.45">
      <c r="A148" s="134" t="s">
        <v>106</v>
      </c>
      <c r="B148" s="139"/>
      <c r="C148" s="135">
        <f>C139-C147</f>
        <v>1674.4329999999986</v>
      </c>
      <c r="D148" s="135">
        <f t="shared" ref="D148:I148" si="53">D139-D147</f>
        <v>1674.4329999999986</v>
      </c>
      <c r="E148" s="135">
        <f t="shared" si="53"/>
        <v>1674.4329999999986</v>
      </c>
      <c r="F148" s="135">
        <f t="shared" si="53"/>
        <v>1674.4329999999986</v>
      </c>
      <c r="G148" s="135">
        <f t="shared" si="53"/>
        <v>1674.4329999999986</v>
      </c>
      <c r="H148" s="135">
        <f t="shared" si="53"/>
        <v>1674.4329999999986</v>
      </c>
      <c r="I148" s="135">
        <f t="shared" si="53"/>
        <v>1674.4329999999986</v>
      </c>
      <c r="J148" s="149"/>
    </row>
    <row r="149" spans="1:10" x14ac:dyDescent="0.45">
      <c r="A149" s="16" t="s">
        <v>14</v>
      </c>
      <c r="B149" s="11"/>
      <c r="C149" s="11">
        <f>18%*C148</f>
        <v>301.39793999999972</v>
      </c>
      <c r="D149" s="11">
        <f t="shared" ref="D149:I149" si="54">18%*D148</f>
        <v>301.39793999999972</v>
      </c>
      <c r="E149" s="11">
        <f t="shared" si="54"/>
        <v>301.39793999999972</v>
      </c>
      <c r="F149" s="11">
        <f t="shared" si="54"/>
        <v>301.39793999999972</v>
      </c>
      <c r="G149" s="11">
        <f t="shared" si="54"/>
        <v>301.39793999999972</v>
      </c>
      <c r="H149" s="11">
        <f t="shared" si="54"/>
        <v>301.39793999999972</v>
      </c>
      <c r="I149" s="11">
        <f t="shared" si="54"/>
        <v>301.39793999999972</v>
      </c>
      <c r="J149" s="17"/>
    </row>
    <row r="150" spans="1:10" x14ac:dyDescent="0.45">
      <c r="A150" s="24" t="s">
        <v>21</v>
      </c>
      <c r="B150" s="25"/>
      <c r="C150" s="25">
        <f>C148-C149</f>
        <v>1373.0350599999988</v>
      </c>
      <c r="D150" s="25">
        <f t="shared" ref="D150:I150" si="55">D148-D149</f>
        <v>1373.0350599999988</v>
      </c>
      <c r="E150" s="25">
        <f t="shared" si="55"/>
        <v>1373.0350599999988</v>
      </c>
      <c r="F150" s="25">
        <f t="shared" si="55"/>
        <v>1373.0350599999988</v>
      </c>
      <c r="G150" s="25">
        <f t="shared" si="55"/>
        <v>1373.0350599999988</v>
      </c>
      <c r="H150" s="25">
        <f t="shared" si="55"/>
        <v>1373.0350599999988</v>
      </c>
      <c r="I150" s="25">
        <f t="shared" si="55"/>
        <v>1373.0350599999988</v>
      </c>
      <c r="J150" s="17"/>
    </row>
    <row r="151" spans="1:10" x14ac:dyDescent="0.45">
      <c r="A151" s="16" t="s">
        <v>18</v>
      </c>
      <c r="B151" s="5"/>
      <c r="C151" s="11">
        <f>25%*C150</f>
        <v>343.2587649999997</v>
      </c>
      <c r="D151" s="11">
        <f t="shared" ref="D151:I151" si="56">25%*D150</f>
        <v>343.2587649999997</v>
      </c>
      <c r="E151" s="11">
        <f t="shared" si="56"/>
        <v>343.2587649999997</v>
      </c>
      <c r="F151" s="11">
        <f t="shared" si="56"/>
        <v>343.2587649999997</v>
      </c>
      <c r="G151" s="11">
        <f t="shared" si="56"/>
        <v>343.2587649999997</v>
      </c>
      <c r="H151" s="11">
        <f t="shared" si="56"/>
        <v>343.2587649999997</v>
      </c>
      <c r="I151" s="11">
        <f t="shared" si="56"/>
        <v>343.2587649999997</v>
      </c>
      <c r="J151" s="17"/>
    </row>
    <row r="152" spans="1:10" x14ac:dyDescent="0.45">
      <c r="A152" s="41" t="s">
        <v>25</v>
      </c>
      <c r="B152" s="59"/>
      <c r="C152" s="144">
        <f>C150-C151+C144</f>
        <v>1530.0762949999992</v>
      </c>
      <c r="D152" s="144">
        <f t="shared" ref="D152:I152" si="57">D150-D151+D144</f>
        <v>1530.0762949999992</v>
      </c>
      <c r="E152" s="144">
        <f t="shared" si="57"/>
        <v>1530.0762949999992</v>
      </c>
      <c r="F152" s="144">
        <f t="shared" si="57"/>
        <v>1530.0762949999992</v>
      </c>
      <c r="G152" s="144">
        <f t="shared" si="57"/>
        <v>1530.0762949999992</v>
      </c>
      <c r="H152" s="144">
        <f t="shared" si="57"/>
        <v>1530.0762949999992</v>
      </c>
      <c r="I152" s="144">
        <f t="shared" si="57"/>
        <v>1530.0762949999992</v>
      </c>
      <c r="J152" s="152"/>
    </row>
    <row r="153" spans="1:10" x14ac:dyDescent="0.45">
      <c r="A153" s="26" t="s">
        <v>28</v>
      </c>
      <c r="B153" s="5"/>
      <c r="C153" s="8">
        <v>0.90900000000000003</v>
      </c>
      <c r="D153" s="8">
        <v>0.82599999999999996</v>
      </c>
      <c r="E153" s="8">
        <v>0.751</v>
      </c>
      <c r="F153" s="8">
        <v>0.68300000000000005</v>
      </c>
      <c r="G153" s="8">
        <v>0.621</v>
      </c>
      <c r="H153" s="8">
        <v>0.56399999999999995</v>
      </c>
      <c r="I153" s="8">
        <v>0.51300000000000001</v>
      </c>
      <c r="J153" s="27"/>
    </row>
    <row r="154" spans="1:10" x14ac:dyDescent="0.45">
      <c r="A154" s="24" t="s">
        <v>29</v>
      </c>
      <c r="B154" s="55"/>
      <c r="C154" s="56">
        <f>C152*C153</f>
        <v>1390.8393521549992</v>
      </c>
      <c r="D154" s="56">
        <f t="shared" ref="D154:I154" si="58">D152*D153</f>
        <v>1263.8430196699992</v>
      </c>
      <c r="E154" s="56">
        <f t="shared" si="58"/>
        <v>1149.0872975449993</v>
      </c>
      <c r="F154" s="56">
        <f t="shared" si="58"/>
        <v>1045.0421094849994</v>
      </c>
      <c r="G154" s="56">
        <f t="shared" si="58"/>
        <v>950.1773791949995</v>
      </c>
      <c r="H154" s="56">
        <f t="shared" si="58"/>
        <v>862.9630303799994</v>
      </c>
      <c r="I154" s="56">
        <f t="shared" si="58"/>
        <v>784.9291393349996</v>
      </c>
      <c r="J154" s="153"/>
    </row>
    <row r="155" spans="1:10" x14ac:dyDescent="0.45">
      <c r="A155" s="16" t="s">
        <v>30</v>
      </c>
      <c r="B155" s="12">
        <v>-6500</v>
      </c>
      <c r="C155" s="9"/>
      <c r="D155" s="9"/>
      <c r="E155" s="9"/>
      <c r="F155" s="9"/>
      <c r="G155" s="9"/>
      <c r="H155" s="9"/>
      <c r="I155" s="9"/>
      <c r="J155" s="28"/>
    </row>
    <row r="156" spans="1:10" ht="14.65" thickBot="1" x14ac:dyDescent="0.5">
      <c r="A156" s="29" t="s">
        <v>31</v>
      </c>
      <c r="B156" s="30"/>
      <c r="C156" s="30">
        <f>B155+C154</f>
        <v>-5109.1606478450012</v>
      </c>
      <c r="D156" s="30">
        <f>C156+D154</f>
        <v>-3845.317628175002</v>
      </c>
      <c r="E156" s="30">
        <f t="shared" ref="E156:I156" si="59">D156+E154</f>
        <v>-2696.2303306300028</v>
      </c>
      <c r="F156" s="30">
        <f t="shared" si="59"/>
        <v>-1651.1882211450034</v>
      </c>
      <c r="G156" s="30">
        <f t="shared" si="59"/>
        <v>-701.01084195000385</v>
      </c>
      <c r="H156" s="30">
        <f t="shared" si="59"/>
        <v>161.95218842999554</v>
      </c>
      <c r="I156" s="161">
        <f t="shared" si="59"/>
        <v>946.88132776499515</v>
      </c>
      <c r="J156" s="31"/>
    </row>
    <row r="158" spans="1:10" ht="14.65" thickBot="1" x14ac:dyDescent="0.5">
      <c r="A158" s="169" t="s">
        <v>152</v>
      </c>
      <c r="B158" s="169"/>
      <c r="C158" s="169"/>
      <c r="D158" s="169"/>
      <c r="E158" s="169"/>
      <c r="F158" s="169"/>
      <c r="G158" s="169"/>
      <c r="H158" s="169"/>
      <c r="I158" s="169"/>
      <c r="J158" s="169"/>
    </row>
    <row r="159" spans="1:10" ht="14.65" thickBot="1" x14ac:dyDescent="0.5">
      <c r="A159" s="145" t="s">
        <v>17</v>
      </c>
      <c r="B159" s="146"/>
      <c r="C159" s="147" t="s">
        <v>33</v>
      </c>
      <c r="D159" s="147" t="s">
        <v>34</v>
      </c>
      <c r="E159" s="147" t="s">
        <v>35</v>
      </c>
      <c r="F159" s="147" t="s">
        <v>36</v>
      </c>
      <c r="G159" s="147" t="s">
        <v>37</v>
      </c>
      <c r="H159" s="147" t="s">
        <v>38</v>
      </c>
      <c r="I159" s="147" t="s">
        <v>39</v>
      </c>
      <c r="J159" s="148"/>
    </row>
    <row r="160" spans="1:10" x14ac:dyDescent="0.45">
      <c r="A160" s="154" t="s">
        <v>10</v>
      </c>
      <c r="B160" s="155"/>
      <c r="C160" s="155"/>
      <c r="D160" s="155"/>
      <c r="E160" s="155"/>
      <c r="F160" s="155"/>
      <c r="G160" s="155"/>
      <c r="H160" s="155"/>
      <c r="I160" s="155"/>
      <c r="J160" s="156"/>
    </row>
    <row r="161" spans="1:10" x14ac:dyDescent="0.45">
      <c r="A161" s="16" t="s">
        <v>8</v>
      </c>
      <c r="B161" s="11"/>
      <c r="C161" s="11">
        <f>$C$10*12*$C$9</f>
        <v>18677.106</v>
      </c>
      <c r="D161" s="11">
        <f t="shared" ref="D161:I161" si="60">$C$10*12*$C$9</f>
        <v>18677.106</v>
      </c>
      <c r="E161" s="11">
        <f t="shared" si="60"/>
        <v>18677.106</v>
      </c>
      <c r="F161" s="11">
        <f t="shared" si="60"/>
        <v>18677.106</v>
      </c>
      <c r="G161" s="11">
        <f t="shared" si="60"/>
        <v>18677.106</v>
      </c>
      <c r="H161" s="11">
        <f t="shared" si="60"/>
        <v>18677.106</v>
      </c>
      <c r="I161" s="11">
        <f t="shared" si="60"/>
        <v>18677.106</v>
      </c>
      <c r="J161" s="17"/>
    </row>
    <row r="162" spans="1:10" x14ac:dyDescent="0.45">
      <c r="A162" s="16" t="s">
        <v>44</v>
      </c>
      <c r="B162" s="11"/>
      <c r="C162" s="11">
        <f>C161/6</f>
        <v>3112.8510000000001</v>
      </c>
      <c r="D162" s="11">
        <f t="shared" ref="D162:I162" si="61">D161/6</f>
        <v>3112.8510000000001</v>
      </c>
      <c r="E162" s="11">
        <f t="shared" si="61"/>
        <v>3112.8510000000001</v>
      </c>
      <c r="F162" s="11">
        <f t="shared" si="61"/>
        <v>3112.8510000000001</v>
      </c>
      <c r="G162" s="11">
        <f t="shared" si="61"/>
        <v>3112.8510000000001</v>
      </c>
      <c r="H162" s="11">
        <f t="shared" si="61"/>
        <v>3112.8510000000001</v>
      </c>
      <c r="I162" s="11">
        <f t="shared" si="61"/>
        <v>3112.8510000000001</v>
      </c>
      <c r="J162" s="17"/>
    </row>
    <row r="163" spans="1:10" x14ac:dyDescent="0.45">
      <c r="A163" s="15" t="s">
        <v>9</v>
      </c>
      <c r="B163" s="13"/>
      <c r="C163" s="13">
        <f>C161-C162</f>
        <v>15564.254999999999</v>
      </c>
      <c r="D163" s="13">
        <f t="shared" ref="D163:I163" si="62">D161-D162</f>
        <v>15564.254999999999</v>
      </c>
      <c r="E163" s="13">
        <f t="shared" si="62"/>
        <v>15564.254999999999</v>
      </c>
      <c r="F163" s="13">
        <f t="shared" si="62"/>
        <v>15564.254999999999</v>
      </c>
      <c r="G163" s="13">
        <f t="shared" si="62"/>
        <v>15564.254999999999</v>
      </c>
      <c r="H163" s="13">
        <f t="shared" si="62"/>
        <v>15564.254999999999</v>
      </c>
      <c r="I163" s="13">
        <f t="shared" si="62"/>
        <v>15564.254999999999</v>
      </c>
      <c r="J163" s="17"/>
    </row>
    <row r="164" spans="1:10" x14ac:dyDescent="0.45">
      <c r="A164" s="15" t="s">
        <v>104</v>
      </c>
      <c r="B164" s="11"/>
      <c r="C164" s="11"/>
      <c r="D164" s="11"/>
      <c r="E164" s="11"/>
      <c r="F164" s="11"/>
      <c r="G164" s="11"/>
      <c r="H164" s="11"/>
      <c r="I164" s="11"/>
      <c r="J164" s="17"/>
    </row>
    <row r="165" spans="1:10" x14ac:dyDescent="0.45">
      <c r="A165" s="16" t="s">
        <v>12</v>
      </c>
      <c r="B165" s="11"/>
      <c r="C165" s="11">
        <f>$D$45</f>
        <v>12150.1296</v>
      </c>
      <c r="D165" s="11">
        <f t="shared" ref="D165:I165" si="63">$D$45</f>
        <v>12150.1296</v>
      </c>
      <c r="E165" s="11">
        <f t="shared" si="63"/>
        <v>12150.1296</v>
      </c>
      <c r="F165" s="11">
        <f t="shared" si="63"/>
        <v>12150.1296</v>
      </c>
      <c r="G165" s="11">
        <f t="shared" si="63"/>
        <v>12150.1296</v>
      </c>
      <c r="H165" s="11">
        <f t="shared" si="63"/>
        <v>12150.1296</v>
      </c>
      <c r="I165" s="11">
        <f t="shared" si="63"/>
        <v>12150.1296</v>
      </c>
      <c r="J165" s="17"/>
    </row>
    <row r="166" spans="1:10" x14ac:dyDescent="0.45">
      <c r="A166" s="16" t="s">
        <v>44</v>
      </c>
      <c r="B166" s="11"/>
      <c r="C166" s="11">
        <f>C165/6</f>
        <v>2025.0216</v>
      </c>
      <c r="D166" s="11">
        <f t="shared" ref="D166:I166" si="64">D165/6</f>
        <v>2025.0216</v>
      </c>
      <c r="E166" s="11">
        <f t="shared" si="64"/>
        <v>2025.0216</v>
      </c>
      <c r="F166" s="11">
        <f t="shared" si="64"/>
        <v>2025.0216</v>
      </c>
      <c r="G166" s="11">
        <f t="shared" si="64"/>
        <v>2025.0216</v>
      </c>
      <c r="H166" s="11">
        <f t="shared" si="64"/>
        <v>2025.0216</v>
      </c>
      <c r="I166" s="11">
        <f t="shared" si="64"/>
        <v>2025.0216</v>
      </c>
      <c r="J166" s="17"/>
    </row>
    <row r="167" spans="1:10" x14ac:dyDescent="0.45">
      <c r="A167" s="15" t="s">
        <v>19</v>
      </c>
      <c r="B167" s="13"/>
      <c r="C167" s="13">
        <f t="shared" ref="C167:I167" si="65">C165-C166</f>
        <v>10125.108</v>
      </c>
      <c r="D167" s="13">
        <f t="shared" si="65"/>
        <v>10125.108</v>
      </c>
      <c r="E167" s="13">
        <f t="shared" si="65"/>
        <v>10125.108</v>
      </c>
      <c r="F167" s="13">
        <f t="shared" si="65"/>
        <v>10125.108</v>
      </c>
      <c r="G167" s="13">
        <f t="shared" si="65"/>
        <v>10125.108</v>
      </c>
      <c r="H167" s="13">
        <f t="shared" si="65"/>
        <v>10125.108</v>
      </c>
      <c r="I167" s="13">
        <f t="shared" si="65"/>
        <v>10125.108</v>
      </c>
      <c r="J167" s="17"/>
    </row>
    <row r="168" spans="1:10" x14ac:dyDescent="0.45">
      <c r="A168" s="16" t="s">
        <v>102</v>
      </c>
      <c r="B168" s="11"/>
      <c r="C168" s="11">
        <f>$B$19</f>
        <v>1327.2</v>
      </c>
      <c r="D168" s="11">
        <f t="shared" ref="D168:I168" si="66">$B$19</f>
        <v>1327.2</v>
      </c>
      <c r="E168" s="11">
        <f t="shared" si="66"/>
        <v>1327.2</v>
      </c>
      <c r="F168" s="11">
        <f t="shared" si="66"/>
        <v>1327.2</v>
      </c>
      <c r="G168" s="11">
        <f t="shared" si="66"/>
        <v>1327.2</v>
      </c>
      <c r="H168" s="11">
        <f t="shared" si="66"/>
        <v>1327.2</v>
      </c>
      <c r="I168" s="11">
        <f t="shared" si="66"/>
        <v>1327.2</v>
      </c>
      <c r="J168" s="17"/>
    </row>
    <row r="169" spans="1:10" x14ac:dyDescent="0.45">
      <c r="A169" s="15" t="s">
        <v>105</v>
      </c>
      <c r="B169" s="12"/>
      <c r="C169" s="12">
        <f>C167+C168</f>
        <v>11452.308000000001</v>
      </c>
      <c r="D169" s="12">
        <f t="shared" ref="D169:I169" si="67">D167+D168</f>
        <v>11452.308000000001</v>
      </c>
      <c r="E169" s="12">
        <f t="shared" si="67"/>
        <v>11452.308000000001</v>
      </c>
      <c r="F169" s="12">
        <f t="shared" si="67"/>
        <v>11452.308000000001</v>
      </c>
      <c r="G169" s="12">
        <f t="shared" si="67"/>
        <v>11452.308000000001</v>
      </c>
      <c r="H169" s="12">
        <f t="shared" si="67"/>
        <v>11452.308000000001</v>
      </c>
      <c r="I169" s="12">
        <f t="shared" si="67"/>
        <v>11452.308000000001</v>
      </c>
      <c r="J169" s="17"/>
    </row>
    <row r="170" spans="1:10" x14ac:dyDescent="0.45">
      <c r="A170" s="134" t="s">
        <v>101</v>
      </c>
      <c r="B170" s="135"/>
      <c r="C170" s="135">
        <f>C163-C169</f>
        <v>4111.9469999999983</v>
      </c>
      <c r="D170" s="135">
        <f t="shared" ref="D170:I170" si="68">D163-D169</f>
        <v>4111.9469999999983</v>
      </c>
      <c r="E170" s="135">
        <f t="shared" si="68"/>
        <v>4111.9469999999983</v>
      </c>
      <c r="F170" s="135">
        <f t="shared" si="68"/>
        <v>4111.9469999999983</v>
      </c>
      <c r="G170" s="135">
        <f t="shared" si="68"/>
        <v>4111.9469999999983</v>
      </c>
      <c r="H170" s="135">
        <f t="shared" si="68"/>
        <v>4111.9469999999983</v>
      </c>
      <c r="I170" s="135">
        <f t="shared" si="68"/>
        <v>4111.9469999999983</v>
      </c>
      <c r="J170" s="17"/>
    </row>
    <row r="171" spans="1:10" x14ac:dyDescent="0.45">
      <c r="A171" s="15" t="s">
        <v>24</v>
      </c>
      <c r="B171" s="135"/>
      <c r="C171" s="135"/>
      <c r="D171" s="135"/>
      <c r="E171" s="135"/>
      <c r="F171" s="135"/>
      <c r="G171" s="135"/>
      <c r="H171" s="135"/>
      <c r="I171" s="135"/>
      <c r="J171" s="17"/>
    </row>
    <row r="172" spans="1:10" x14ac:dyDescent="0.45">
      <c r="A172" s="16" t="s">
        <v>103</v>
      </c>
      <c r="B172" s="11"/>
      <c r="C172" s="11">
        <f>$B$18</f>
        <v>96</v>
      </c>
      <c r="D172" s="11">
        <f t="shared" ref="D172:I172" si="69">$B$18</f>
        <v>96</v>
      </c>
      <c r="E172" s="11">
        <f t="shared" si="69"/>
        <v>96</v>
      </c>
      <c r="F172" s="11">
        <f t="shared" si="69"/>
        <v>96</v>
      </c>
      <c r="G172" s="11">
        <f t="shared" si="69"/>
        <v>96</v>
      </c>
      <c r="H172" s="11">
        <f t="shared" si="69"/>
        <v>96</v>
      </c>
      <c r="I172" s="11">
        <f t="shared" si="69"/>
        <v>96</v>
      </c>
      <c r="J172" s="17"/>
    </row>
    <row r="173" spans="1:10" x14ac:dyDescent="0.45">
      <c r="A173" s="15" t="s">
        <v>107</v>
      </c>
      <c r="B173" s="5"/>
      <c r="C173" s="11"/>
      <c r="D173" s="11"/>
      <c r="E173" s="11"/>
      <c r="F173" s="11"/>
      <c r="G173" s="11"/>
      <c r="H173" s="11"/>
      <c r="I173" s="11"/>
      <c r="J173" s="149"/>
    </row>
    <row r="174" spans="1:10" x14ac:dyDescent="0.45">
      <c r="A174" s="16" t="s">
        <v>108</v>
      </c>
      <c r="B174" s="5"/>
      <c r="C174" s="11">
        <f>$B$17</f>
        <v>432</v>
      </c>
      <c r="D174" s="11">
        <f t="shared" ref="D174:I174" si="70">$B$17</f>
        <v>432</v>
      </c>
      <c r="E174" s="11">
        <f t="shared" si="70"/>
        <v>432</v>
      </c>
      <c r="F174" s="11">
        <f t="shared" si="70"/>
        <v>432</v>
      </c>
      <c r="G174" s="11">
        <f t="shared" si="70"/>
        <v>432</v>
      </c>
      <c r="H174" s="11">
        <f t="shared" si="70"/>
        <v>432</v>
      </c>
      <c r="I174" s="11">
        <f t="shared" si="70"/>
        <v>432</v>
      </c>
      <c r="J174" s="149"/>
    </row>
    <row r="175" spans="1:10" x14ac:dyDescent="0.45">
      <c r="A175" s="16" t="s">
        <v>20</v>
      </c>
      <c r="B175" s="11"/>
      <c r="C175" s="11">
        <v>500.3</v>
      </c>
      <c r="D175" s="11">
        <v>500.3</v>
      </c>
      <c r="E175" s="11">
        <v>500.3</v>
      </c>
      <c r="F175" s="11">
        <v>500.3</v>
      </c>
      <c r="G175" s="11">
        <v>500.3</v>
      </c>
      <c r="H175" s="11">
        <v>500.3</v>
      </c>
      <c r="I175" s="11">
        <v>500.3</v>
      </c>
      <c r="J175" s="17"/>
    </row>
    <row r="176" spans="1:10" x14ac:dyDescent="0.45">
      <c r="A176" s="16" t="s">
        <v>15</v>
      </c>
      <c r="B176" s="11"/>
      <c r="C176" s="11">
        <f>22%*(C168+C172+C174)</f>
        <v>408.14400000000001</v>
      </c>
      <c r="D176" s="11">
        <f t="shared" ref="D176:I176" si="71">22%*(D168+D172+D174)</f>
        <v>408.14400000000001</v>
      </c>
      <c r="E176" s="11">
        <f t="shared" si="71"/>
        <v>408.14400000000001</v>
      </c>
      <c r="F176" s="11">
        <f t="shared" si="71"/>
        <v>408.14400000000001</v>
      </c>
      <c r="G176" s="11">
        <f t="shared" si="71"/>
        <v>408.14400000000001</v>
      </c>
      <c r="H176" s="11">
        <f t="shared" si="71"/>
        <v>408.14400000000001</v>
      </c>
      <c r="I176" s="11">
        <f t="shared" si="71"/>
        <v>408.14400000000001</v>
      </c>
      <c r="J176" s="17"/>
    </row>
    <row r="177" spans="1:11" x14ac:dyDescent="0.45">
      <c r="A177" s="15" t="s">
        <v>109</v>
      </c>
      <c r="B177" s="12"/>
      <c r="C177" s="13">
        <f>SUM(C174:C176)</f>
        <v>1340.444</v>
      </c>
      <c r="D177" s="13">
        <f t="shared" ref="D177:I177" si="72">SUM(D174:D176)</f>
        <v>1340.444</v>
      </c>
      <c r="E177" s="13">
        <f t="shared" si="72"/>
        <v>1340.444</v>
      </c>
      <c r="F177" s="13">
        <f t="shared" si="72"/>
        <v>1340.444</v>
      </c>
      <c r="G177" s="13">
        <f t="shared" si="72"/>
        <v>1340.444</v>
      </c>
      <c r="H177" s="13">
        <f t="shared" si="72"/>
        <v>1340.444</v>
      </c>
      <c r="I177" s="13">
        <f t="shared" si="72"/>
        <v>1340.444</v>
      </c>
      <c r="J177" s="28"/>
    </row>
    <row r="178" spans="1:11" x14ac:dyDescent="0.45">
      <c r="A178" s="15" t="s">
        <v>100</v>
      </c>
      <c r="B178" s="59"/>
      <c r="C178" s="13">
        <f>C172+C177</f>
        <v>1436.444</v>
      </c>
      <c r="D178" s="13">
        <f t="shared" ref="D178:I178" si="73">D172+D177</f>
        <v>1436.444</v>
      </c>
      <c r="E178" s="13">
        <f t="shared" si="73"/>
        <v>1436.444</v>
      </c>
      <c r="F178" s="13">
        <f t="shared" si="73"/>
        <v>1436.444</v>
      </c>
      <c r="G178" s="13">
        <f t="shared" si="73"/>
        <v>1436.444</v>
      </c>
      <c r="H178" s="13">
        <f t="shared" si="73"/>
        <v>1436.444</v>
      </c>
      <c r="I178" s="13">
        <f t="shared" si="73"/>
        <v>1436.444</v>
      </c>
      <c r="J178" s="149"/>
    </row>
    <row r="179" spans="1:11" x14ac:dyDescent="0.45">
      <c r="A179" s="134" t="s">
        <v>106</v>
      </c>
      <c r="B179" s="139"/>
      <c r="C179" s="135">
        <f>C170-C178</f>
        <v>2675.5029999999983</v>
      </c>
      <c r="D179" s="135">
        <f t="shared" ref="D179:I179" si="74">D170-D178</f>
        <v>2675.5029999999983</v>
      </c>
      <c r="E179" s="135">
        <f t="shared" si="74"/>
        <v>2675.5029999999983</v>
      </c>
      <c r="F179" s="135">
        <f t="shared" si="74"/>
        <v>2675.5029999999983</v>
      </c>
      <c r="G179" s="135">
        <f t="shared" si="74"/>
        <v>2675.5029999999983</v>
      </c>
      <c r="H179" s="135">
        <f t="shared" si="74"/>
        <v>2675.5029999999983</v>
      </c>
      <c r="I179" s="135">
        <f t="shared" si="74"/>
        <v>2675.5029999999983</v>
      </c>
      <c r="J179" s="149"/>
    </row>
    <row r="180" spans="1:11" x14ac:dyDescent="0.45">
      <c r="A180" s="16" t="s">
        <v>14</v>
      </c>
      <c r="B180" s="11"/>
      <c r="C180" s="11">
        <f>18%*C179</f>
        <v>481.59053999999969</v>
      </c>
      <c r="D180" s="11">
        <f t="shared" ref="D180:I180" si="75">18%*D179</f>
        <v>481.59053999999969</v>
      </c>
      <c r="E180" s="11">
        <f t="shared" si="75"/>
        <v>481.59053999999969</v>
      </c>
      <c r="F180" s="11">
        <f t="shared" si="75"/>
        <v>481.59053999999969</v>
      </c>
      <c r="G180" s="11">
        <f t="shared" si="75"/>
        <v>481.59053999999969</v>
      </c>
      <c r="H180" s="11">
        <f t="shared" si="75"/>
        <v>481.59053999999969</v>
      </c>
      <c r="I180" s="11">
        <f t="shared" si="75"/>
        <v>481.59053999999969</v>
      </c>
      <c r="J180" s="17"/>
    </row>
    <row r="181" spans="1:11" x14ac:dyDescent="0.45">
      <c r="A181" s="24" t="s">
        <v>21</v>
      </c>
      <c r="B181" s="25"/>
      <c r="C181" s="25">
        <f>C179-C180</f>
        <v>2193.9124599999986</v>
      </c>
      <c r="D181" s="25">
        <f t="shared" ref="D181:I181" si="76">D179-D180</f>
        <v>2193.9124599999986</v>
      </c>
      <c r="E181" s="25">
        <f t="shared" si="76"/>
        <v>2193.9124599999986</v>
      </c>
      <c r="F181" s="25">
        <f t="shared" si="76"/>
        <v>2193.9124599999986</v>
      </c>
      <c r="G181" s="25">
        <f t="shared" si="76"/>
        <v>2193.9124599999986</v>
      </c>
      <c r="H181" s="25">
        <f t="shared" si="76"/>
        <v>2193.9124599999986</v>
      </c>
      <c r="I181" s="25">
        <f t="shared" si="76"/>
        <v>2193.9124599999986</v>
      </c>
      <c r="J181" s="17"/>
    </row>
    <row r="182" spans="1:11" x14ac:dyDescent="0.45">
      <c r="A182" s="16" t="s">
        <v>18</v>
      </c>
      <c r="B182" s="5"/>
      <c r="C182" s="11">
        <f>25%*C181</f>
        <v>548.47811499999966</v>
      </c>
      <c r="D182" s="11">
        <f t="shared" ref="D182:I182" si="77">25%*D181</f>
        <v>548.47811499999966</v>
      </c>
      <c r="E182" s="11">
        <f t="shared" si="77"/>
        <v>548.47811499999966</v>
      </c>
      <c r="F182" s="11">
        <f t="shared" si="77"/>
        <v>548.47811499999966</v>
      </c>
      <c r="G182" s="11">
        <f t="shared" si="77"/>
        <v>548.47811499999966</v>
      </c>
      <c r="H182" s="11">
        <f t="shared" si="77"/>
        <v>548.47811499999966</v>
      </c>
      <c r="I182" s="11">
        <f t="shared" si="77"/>
        <v>548.47811499999966</v>
      </c>
      <c r="J182" s="17"/>
    </row>
    <row r="183" spans="1:11" x14ac:dyDescent="0.45">
      <c r="A183" s="41" t="s">
        <v>25</v>
      </c>
      <c r="B183" s="59"/>
      <c r="C183" s="144">
        <f>C181-C182+C175</f>
        <v>2145.7343449999989</v>
      </c>
      <c r="D183" s="144">
        <f t="shared" ref="D183:I183" si="78">D181-D182+D175</f>
        <v>2145.7343449999989</v>
      </c>
      <c r="E183" s="144">
        <f t="shared" si="78"/>
        <v>2145.7343449999989</v>
      </c>
      <c r="F183" s="144">
        <f t="shared" si="78"/>
        <v>2145.7343449999989</v>
      </c>
      <c r="G183" s="144">
        <f t="shared" si="78"/>
        <v>2145.7343449999989</v>
      </c>
      <c r="H183" s="144">
        <f t="shared" si="78"/>
        <v>2145.7343449999989</v>
      </c>
      <c r="I183" s="144">
        <f t="shared" si="78"/>
        <v>2145.7343449999989</v>
      </c>
      <c r="J183" s="152"/>
    </row>
    <row r="184" spans="1:11" x14ac:dyDescent="0.45">
      <c r="A184" s="26" t="s">
        <v>28</v>
      </c>
      <c r="B184" s="5"/>
      <c r="C184" s="8">
        <v>0.90900000000000003</v>
      </c>
      <c r="D184" s="8">
        <v>0.82599999999999996</v>
      </c>
      <c r="E184" s="8">
        <v>0.751</v>
      </c>
      <c r="F184" s="8">
        <v>0.68300000000000005</v>
      </c>
      <c r="G184" s="8">
        <v>0.621</v>
      </c>
      <c r="H184" s="8">
        <v>0.56399999999999995</v>
      </c>
      <c r="I184" s="8">
        <v>0.51300000000000001</v>
      </c>
      <c r="J184" s="27"/>
    </row>
    <row r="185" spans="1:11" x14ac:dyDescent="0.45">
      <c r="A185" s="24" t="s">
        <v>29</v>
      </c>
      <c r="B185" s="55"/>
      <c r="C185" s="56">
        <f>C183*C184</f>
        <v>1950.4725196049992</v>
      </c>
      <c r="D185" s="56">
        <f t="shared" ref="D185:I185" si="79">D183*D184</f>
        <v>1772.376568969999</v>
      </c>
      <c r="E185" s="56">
        <f t="shared" si="79"/>
        <v>1611.4464930949991</v>
      </c>
      <c r="F185" s="56">
        <f t="shared" si="79"/>
        <v>1465.5365576349993</v>
      </c>
      <c r="G185" s="56">
        <f t="shared" si="79"/>
        <v>1332.5010282449994</v>
      </c>
      <c r="H185" s="56">
        <f t="shared" si="79"/>
        <v>1210.1941705799993</v>
      </c>
      <c r="I185" s="56">
        <f t="shared" si="79"/>
        <v>1100.7617189849996</v>
      </c>
      <c r="J185" s="153"/>
    </row>
    <row r="186" spans="1:11" x14ac:dyDescent="0.45">
      <c r="A186" s="16" t="s">
        <v>30</v>
      </c>
      <c r="B186" s="12">
        <v>-6500</v>
      </c>
      <c r="C186" s="9"/>
      <c r="D186" s="9"/>
      <c r="E186" s="9"/>
      <c r="F186" s="9"/>
      <c r="G186" s="9"/>
      <c r="H186" s="9"/>
      <c r="I186" s="9"/>
      <c r="J186" s="28"/>
    </row>
    <row r="187" spans="1:11" ht="14.65" thickBot="1" x14ac:dyDescent="0.5">
      <c r="A187" s="29" t="s">
        <v>31</v>
      </c>
      <c r="B187" s="30"/>
      <c r="C187" s="30">
        <f>B186+C185</f>
        <v>-4549.5274803950006</v>
      </c>
      <c r="D187" s="30">
        <f>C187+D185</f>
        <v>-2777.1509114250016</v>
      </c>
      <c r="E187" s="30">
        <f t="shared" ref="E187:I187" si="80">D187+E185</f>
        <v>-1165.7044183300025</v>
      </c>
      <c r="F187" s="30">
        <f t="shared" si="80"/>
        <v>299.83213930499687</v>
      </c>
      <c r="G187" s="30">
        <f t="shared" si="80"/>
        <v>1632.3331675499962</v>
      </c>
      <c r="H187" s="30">
        <f t="shared" si="80"/>
        <v>2842.5273381299958</v>
      </c>
      <c r="I187" s="161">
        <f t="shared" si="80"/>
        <v>3943.2890571149956</v>
      </c>
      <c r="J187" s="31"/>
    </row>
    <row r="188" spans="1:11" x14ac:dyDescent="0.45">
      <c r="A188" s="157"/>
      <c r="B188" s="158"/>
      <c r="C188" s="158"/>
      <c r="D188" s="158"/>
      <c r="E188" s="158"/>
      <c r="F188" s="158"/>
      <c r="G188" s="158"/>
      <c r="H188" s="158"/>
      <c r="I188" s="158"/>
      <c r="J188" s="64"/>
    </row>
    <row r="189" spans="1:11" ht="14.65" thickBot="1" x14ac:dyDescent="0.5">
      <c r="A189" s="169" t="s">
        <v>153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50"/>
    </row>
    <row r="190" spans="1:11" ht="14.65" thickBot="1" x14ac:dyDescent="0.5">
      <c r="A190" s="145" t="s">
        <v>17</v>
      </c>
      <c r="B190" s="146"/>
      <c r="C190" s="147" t="s">
        <v>33</v>
      </c>
      <c r="D190" s="147" t="s">
        <v>34</v>
      </c>
      <c r="E190" s="147" t="s">
        <v>35</v>
      </c>
      <c r="F190" s="147" t="s">
        <v>36</v>
      </c>
      <c r="G190" s="147" t="s">
        <v>37</v>
      </c>
      <c r="H190" s="147" t="s">
        <v>38</v>
      </c>
      <c r="I190" s="147" t="s">
        <v>39</v>
      </c>
      <c r="J190" s="148"/>
      <c r="K190" s="151"/>
    </row>
    <row r="191" spans="1:11" x14ac:dyDescent="0.45">
      <c r="A191" s="154" t="s">
        <v>10</v>
      </c>
      <c r="B191" s="155"/>
      <c r="C191" s="155"/>
      <c r="D191" s="155"/>
      <c r="E191" s="155"/>
      <c r="F191" s="155"/>
      <c r="G191" s="155"/>
      <c r="H191" s="155"/>
      <c r="I191" s="155"/>
      <c r="J191" s="156"/>
      <c r="K191" s="151"/>
    </row>
    <row r="192" spans="1:11" x14ac:dyDescent="0.45">
      <c r="A192" s="16" t="s">
        <v>8</v>
      </c>
      <c r="B192" s="11"/>
      <c r="C192" s="11">
        <f>$C$10*12*$C$9</f>
        <v>18677.106</v>
      </c>
      <c r="D192" s="11">
        <f t="shared" ref="D192:I192" si="81">$C$10*12*$C$9</f>
        <v>18677.106</v>
      </c>
      <c r="E192" s="11">
        <f t="shared" si="81"/>
        <v>18677.106</v>
      </c>
      <c r="F192" s="11">
        <f t="shared" si="81"/>
        <v>18677.106</v>
      </c>
      <c r="G192" s="11">
        <f t="shared" si="81"/>
        <v>18677.106</v>
      </c>
      <c r="H192" s="11">
        <f t="shared" si="81"/>
        <v>18677.106</v>
      </c>
      <c r="I192" s="11">
        <f t="shared" si="81"/>
        <v>18677.106</v>
      </c>
      <c r="J192" s="17"/>
    </row>
    <row r="193" spans="1:10" x14ac:dyDescent="0.45">
      <c r="A193" s="16" t="s">
        <v>44</v>
      </c>
      <c r="B193" s="11"/>
      <c r="C193" s="11">
        <f>C192/6</f>
        <v>3112.8510000000001</v>
      </c>
      <c r="D193" s="11">
        <f t="shared" ref="D193:I193" si="82">D192/6</f>
        <v>3112.8510000000001</v>
      </c>
      <c r="E193" s="11">
        <f t="shared" si="82"/>
        <v>3112.8510000000001</v>
      </c>
      <c r="F193" s="11">
        <f t="shared" si="82"/>
        <v>3112.8510000000001</v>
      </c>
      <c r="G193" s="11">
        <f t="shared" si="82"/>
        <v>3112.8510000000001</v>
      </c>
      <c r="H193" s="11">
        <f t="shared" si="82"/>
        <v>3112.8510000000001</v>
      </c>
      <c r="I193" s="11">
        <f t="shared" si="82"/>
        <v>3112.8510000000001</v>
      </c>
      <c r="J193" s="17"/>
    </row>
    <row r="194" spans="1:10" x14ac:dyDescent="0.45">
      <c r="A194" s="15" t="s">
        <v>9</v>
      </c>
      <c r="B194" s="13"/>
      <c r="C194" s="13">
        <f>C192-C193</f>
        <v>15564.254999999999</v>
      </c>
      <c r="D194" s="13">
        <f t="shared" ref="D194:I194" si="83">D192-D193</f>
        <v>15564.254999999999</v>
      </c>
      <c r="E194" s="13">
        <f t="shared" si="83"/>
        <v>15564.254999999999</v>
      </c>
      <c r="F194" s="13">
        <f t="shared" si="83"/>
        <v>15564.254999999999</v>
      </c>
      <c r="G194" s="13">
        <f t="shared" si="83"/>
        <v>15564.254999999999</v>
      </c>
      <c r="H194" s="13">
        <f t="shared" si="83"/>
        <v>15564.254999999999</v>
      </c>
      <c r="I194" s="13">
        <f t="shared" si="83"/>
        <v>15564.254999999999</v>
      </c>
      <c r="J194" s="17"/>
    </row>
    <row r="195" spans="1:10" x14ac:dyDescent="0.45">
      <c r="A195" s="15" t="s">
        <v>104</v>
      </c>
      <c r="B195" s="11"/>
      <c r="C195" s="11"/>
      <c r="D195" s="11"/>
      <c r="E195" s="11"/>
      <c r="F195" s="11"/>
      <c r="G195" s="11"/>
      <c r="H195" s="11"/>
      <c r="I195" s="11"/>
      <c r="J195" s="17"/>
    </row>
    <row r="196" spans="1:10" x14ac:dyDescent="0.45">
      <c r="A196" s="16" t="s">
        <v>12</v>
      </c>
      <c r="B196" s="11"/>
      <c r="C196" s="11">
        <f>$D$53</f>
        <v>13952.0556</v>
      </c>
      <c r="D196" s="11">
        <f t="shared" ref="D196:I196" si="84">$D$53</f>
        <v>13952.0556</v>
      </c>
      <c r="E196" s="11">
        <f t="shared" si="84"/>
        <v>13952.0556</v>
      </c>
      <c r="F196" s="11">
        <f t="shared" si="84"/>
        <v>13952.0556</v>
      </c>
      <c r="G196" s="11">
        <f t="shared" si="84"/>
        <v>13952.0556</v>
      </c>
      <c r="H196" s="11">
        <f t="shared" si="84"/>
        <v>13952.0556</v>
      </c>
      <c r="I196" s="11">
        <f t="shared" si="84"/>
        <v>13952.0556</v>
      </c>
      <c r="J196" s="17"/>
    </row>
    <row r="197" spans="1:10" x14ac:dyDescent="0.45">
      <c r="A197" s="16" t="s">
        <v>44</v>
      </c>
      <c r="B197" s="11"/>
      <c r="C197" s="11">
        <f>C196/6</f>
        <v>2325.3425999999999</v>
      </c>
      <c r="D197" s="11">
        <f t="shared" ref="D197:I197" si="85">D196/6</f>
        <v>2325.3425999999999</v>
      </c>
      <c r="E197" s="11">
        <f t="shared" si="85"/>
        <v>2325.3425999999999</v>
      </c>
      <c r="F197" s="11">
        <f t="shared" si="85"/>
        <v>2325.3425999999999</v>
      </c>
      <c r="G197" s="11">
        <f t="shared" si="85"/>
        <v>2325.3425999999999</v>
      </c>
      <c r="H197" s="11">
        <f t="shared" si="85"/>
        <v>2325.3425999999999</v>
      </c>
      <c r="I197" s="11">
        <f t="shared" si="85"/>
        <v>2325.3425999999999</v>
      </c>
      <c r="J197" s="17"/>
    </row>
    <row r="198" spans="1:10" x14ac:dyDescent="0.45">
      <c r="A198" s="15" t="s">
        <v>19</v>
      </c>
      <c r="B198" s="13"/>
      <c r="C198" s="13">
        <f t="shared" ref="C198:I198" si="86">C196-C197</f>
        <v>11626.713</v>
      </c>
      <c r="D198" s="13">
        <f t="shared" si="86"/>
        <v>11626.713</v>
      </c>
      <c r="E198" s="13">
        <f t="shared" si="86"/>
        <v>11626.713</v>
      </c>
      <c r="F198" s="13">
        <f t="shared" si="86"/>
        <v>11626.713</v>
      </c>
      <c r="G198" s="13">
        <f t="shared" si="86"/>
        <v>11626.713</v>
      </c>
      <c r="H198" s="13">
        <f t="shared" si="86"/>
        <v>11626.713</v>
      </c>
      <c r="I198" s="13">
        <f t="shared" si="86"/>
        <v>11626.713</v>
      </c>
      <c r="J198" s="17"/>
    </row>
    <row r="199" spans="1:10" x14ac:dyDescent="0.45">
      <c r="A199" s="16" t="s">
        <v>102</v>
      </c>
      <c r="B199" s="11"/>
      <c r="C199" s="11">
        <f>$B$19</f>
        <v>1327.2</v>
      </c>
      <c r="D199" s="11">
        <f t="shared" ref="D199:I199" si="87">$B$19</f>
        <v>1327.2</v>
      </c>
      <c r="E199" s="11">
        <f t="shared" si="87"/>
        <v>1327.2</v>
      </c>
      <c r="F199" s="11">
        <f t="shared" si="87"/>
        <v>1327.2</v>
      </c>
      <c r="G199" s="11">
        <f t="shared" si="87"/>
        <v>1327.2</v>
      </c>
      <c r="H199" s="11">
        <f t="shared" si="87"/>
        <v>1327.2</v>
      </c>
      <c r="I199" s="11">
        <f t="shared" si="87"/>
        <v>1327.2</v>
      </c>
      <c r="J199" s="17"/>
    </row>
    <row r="200" spans="1:10" x14ac:dyDescent="0.45">
      <c r="A200" s="15" t="s">
        <v>105</v>
      </c>
      <c r="B200" s="12"/>
      <c r="C200" s="12">
        <f>C198+C199</f>
        <v>12953.913</v>
      </c>
      <c r="D200" s="12">
        <f t="shared" ref="D200:I200" si="88">D198+D199</f>
        <v>12953.913</v>
      </c>
      <c r="E200" s="12">
        <f t="shared" si="88"/>
        <v>12953.913</v>
      </c>
      <c r="F200" s="12">
        <f t="shared" si="88"/>
        <v>12953.913</v>
      </c>
      <c r="G200" s="12">
        <f t="shared" si="88"/>
        <v>12953.913</v>
      </c>
      <c r="H200" s="12">
        <f t="shared" si="88"/>
        <v>12953.913</v>
      </c>
      <c r="I200" s="12">
        <f t="shared" si="88"/>
        <v>12953.913</v>
      </c>
      <c r="J200" s="17"/>
    </row>
    <row r="201" spans="1:10" x14ac:dyDescent="0.45">
      <c r="A201" s="134" t="s">
        <v>101</v>
      </c>
      <c r="B201" s="135"/>
      <c r="C201" s="135">
        <f>C194-C200</f>
        <v>2610.3419999999987</v>
      </c>
      <c r="D201" s="135">
        <f t="shared" ref="D201:I201" si="89">D194-D200</f>
        <v>2610.3419999999987</v>
      </c>
      <c r="E201" s="135">
        <f t="shared" si="89"/>
        <v>2610.3419999999987</v>
      </c>
      <c r="F201" s="135">
        <f t="shared" si="89"/>
        <v>2610.3419999999987</v>
      </c>
      <c r="G201" s="135">
        <f t="shared" si="89"/>
        <v>2610.3419999999987</v>
      </c>
      <c r="H201" s="135">
        <f t="shared" si="89"/>
        <v>2610.3419999999987</v>
      </c>
      <c r="I201" s="135">
        <f t="shared" si="89"/>
        <v>2610.3419999999987</v>
      </c>
      <c r="J201" s="17"/>
    </row>
    <row r="202" spans="1:10" x14ac:dyDescent="0.45">
      <c r="A202" s="15" t="s">
        <v>24</v>
      </c>
      <c r="B202" s="135"/>
      <c r="C202" s="135"/>
      <c r="D202" s="135"/>
      <c r="E202" s="135"/>
      <c r="F202" s="135"/>
      <c r="G202" s="135"/>
      <c r="H202" s="135"/>
      <c r="I202" s="135"/>
      <c r="J202" s="17"/>
    </row>
    <row r="203" spans="1:10" x14ac:dyDescent="0.45">
      <c r="A203" s="16" t="s">
        <v>103</v>
      </c>
      <c r="B203" s="11"/>
      <c r="C203" s="11">
        <f>$B$18</f>
        <v>96</v>
      </c>
      <c r="D203" s="11">
        <f t="shared" ref="D203:I203" si="90">$B$18</f>
        <v>96</v>
      </c>
      <c r="E203" s="11">
        <f t="shared" si="90"/>
        <v>96</v>
      </c>
      <c r="F203" s="11">
        <f t="shared" si="90"/>
        <v>96</v>
      </c>
      <c r="G203" s="11">
        <f t="shared" si="90"/>
        <v>96</v>
      </c>
      <c r="H203" s="11">
        <f t="shared" si="90"/>
        <v>96</v>
      </c>
      <c r="I203" s="11">
        <f t="shared" si="90"/>
        <v>96</v>
      </c>
      <c r="J203" s="17"/>
    </row>
    <row r="204" spans="1:10" x14ac:dyDescent="0.45">
      <c r="A204" s="15" t="s">
        <v>107</v>
      </c>
      <c r="B204" s="5"/>
      <c r="C204" s="11"/>
      <c r="D204" s="11"/>
      <c r="E204" s="11"/>
      <c r="F204" s="11"/>
      <c r="G204" s="11"/>
      <c r="H204" s="11"/>
      <c r="I204" s="11"/>
      <c r="J204" s="149"/>
    </row>
    <row r="205" spans="1:10" x14ac:dyDescent="0.45">
      <c r="A205" s="16" t="s">
        <v>108</v>
      </c>
      <c r="B205" s="5"/>
      <c r="C205" s="11">
        <f>$B$17</f>
        <v>432</v>
      </c>
      <c r="D205" s="11">
        <f t="shared" ref="D205:I205" si="91">$B$17</f>
        <v>432</v>
      </c>
      <c r="E205" s="11">
        <f t="shared" si="91"/>
        <v>432</v>
      </c>
      <c r="F205" s="11">
        <f t="shared" si="91"/>
        <v>432</v>
      </c>
      <c r="G205" s="11">
        <f t="shared" si="91"/>
        <v>432</v>
      </c>
      <c r="H205" s="11">
        <f t="shared" si="91"/>
        <v>432</v>
      </c>
      <c r="I205" s="11">
        <f t="shared" si="91"/>
        <v>432</v>
      </c>
      <c r="J205" s="149"/>
    </row>
    <row r="206" spans="1:10" x14ac:dyDescent="0.45">
      <c r="A206" s="16" t="s">
        <v>20</v>
      </c>
      <c r="B206" s="11"/>
      <c r="C206" s="11">
        <v>500.3</v>
      </c>
      <c r="D206" s="11">
        <v>500.3</v>
      </c>
      <c r="E206" s="11">
        <v>500.3</v>
      </c>
      <c r="F206" s="11">
        <v>500.3</v>
      </c>
      <c r="G206" s="11">
        <v>500.3</v>
      </c>
      <c r="H206" s="11">
        <v>500.3</v>
      </c>
      <c r="I206" s="11">
        <v>500.3</v>
      </c>
      <c r="J206" s="17"/>
    </row>
    <row r="207" spans="1:10" x14ac:dyDescent="0.45">
      <c r="A207" s="16" t="s">
        <v>15</v>
      </c>
      <c r="B207" s="11"/>
      <c r="C207" s="11">
        <f>22%*(C199+C203+C205)</f>
        <v>408.14400000000001</v>
      </c>
      <c r="D207" s="11">
        <f t="shared" ref="D207:I207" si="92">22%*(D199+D203+D205)</f>
        <v>408.14400000000001</v>
      </c>
      <c r="E207" s="11">
        <f t="shared" si="92"/>
        <v>408.14400000000001</v>
      </c>
      <c r="F207" s="11">
        <f t="shared" si="92"/>
        <v>408.14400000000001</v>
      </c>
      <c r="G207" s="11">
        <f t="shared" si="92"/>
        <v>408.14400000000001</v>
      </c>
      <c r="H207" s="11">
        <f t="shared" si="92"/>
        <v>408.14400000000001</v>
      </c>
      <c r="I207" s="11">
        <f t="shared" si="92"/>
        <v>408.14400000000001</v>
      </c>
      <c r="J207" s="17"/>
    </row>
    <row r="208" spans="1:10" x14ac:dyDescent="0.45">
      <c r="A208" s="15" t="s">
        <v>109</v>
      </c>
      <c r="B208" s="12"/>
      <c r="C208" s="13">
        <f>SUM(C205:C207)</f>
        <v>1340.444</v>
      </c>
      <c r="D208" s="13">
        <f t="shared" ref="D208:I208" si="93">SUM(D205:D207)</f>
        <v>1340.444</v>
      </c>
      <c r="E208" s="13">
        <f t="shared" si="93"/>
        <v>1340.444</v>
      </c>
      <c r="F208" s="13">
        <f t="shared" si="93"/>
        <v>1340.444</v>
      </c>
      <c r="G208" s="13">
        <f t="shared" si="93"/>
        <v>1340.444</v>
      </c>
      <c r="H208" s="13">
        <f t="shared" si="93"/>
        <v>1340.444</v>
      </c>
      <c r="I208" s="13">
        <f t="shared" si="93"/>
        <v>1340.444</v>
      </c>
      <c r="J208" s="28"/>
    </row>
    <row r="209" spans="1:10" x14ac:dyDescent="0.45">
      <c r="A209" s="15" t="s">
        <v>100</v>
      </c>
      <c r="B209" s="59"/>
      <c r="C209" s="13">
        <f>C203+C208</f>
        <v>1436.444</v>
      </c>
      <c r="D209" s="13">
        <f t="shared" ref="D209:I209" si="94">D203+D208</f>
        <v>1436.444</v>
      </c>
      <c r="E209" s="13">
        <f t="shared" si="94"/>
        <v>1436.444</v>
      </c>
      <c r="F209" s="13">
        <f t="shared" si="94"/>
        <v>1436.444</v>
      </c>
      <c r="G209" s="13">
        <f t="shared" si="94"/>
        <v>1436.444</v>
      </c>
      <c r="H209" s="13">
        <f t="shared" si="94"/>
        <v>1436.444</v>
      </c>
      <c r="I209" s="13">
        <f t="shared" si="94"/>
        <v>1436.444</v>
      </c>
      <c r="J209" s="149"/>
    </row>
    <row r="210" spans="1:10" x14ac:dyDescent="0.45">
      <c r="A210" s="134" t="s">
        <v>106</v>
      </c>
      <c r="B210" s="139"/>
      <c r="C210" s="135">
        <f>C201-C209</f>
        <v>1173.8979999999988</v>
      </c>
      <c r="D210" s="135">
        <f t="shared" ref="D210:I210" si="95">D201-D209</f>
        <v>1173.8979999999988</v>
      </c>
      <c r="E210" s="135">
        <f t="shared" si="95"/>
        <v>1173.8979999999988</v>
      </c>
      <c r="F210" s="135">
        <f t="shared" si="95"/>
        <v>1173.8979999999988</v>
      </c>
      <c r="G210" s="135">
        <f t="shared" si="95"/>
        <v>1173.8979999999988</v>
      </c>
      <c r="H210" s="135">
        <f t="shared" si="95"/>
        <v>1173.8979999999988</v>
      </c>
      <c r="I210" s="135">
        <f t="shared" si="95"/>
        <v>1173.8979999999988</v>
      </c>
      <c r="J210" s="149"/>
    </row>
    <row r="211" spans="1:10" x14ac:dyDescent="0.45">
      <c r="A211" s="16" t="s">
        <v>14</v>
      </c>
      <c r="B211" s="11"/>
      <c r="C211" s="11">
        <f>18%*C210</f>
        <v>211.30163999999976</v>
      </c>
      <c r="D211" s="11">
        <f t="shared" ref="D211:I211" si="96">18%*D210</f>
        <v>211.30163999999976</v>
      </c>
      <c r="E211" s="11">
        <f t="shared" si="96"/>
        <v>211.30163999999976</v>
      </c>
      <c r="F211" s="11">
        <f t="shared" si="96"/>
        <v>211.30163999999976</v>
      </c>
      <c r="G211" s="11">
        <f t="shared" si="96"/>
        <v>211.30163999999976</v>
      </c>
      <c r="H211" s="11">
        <f t="shared" si="96"/>
        <v>211.30163999999976</v>
      </c>
      <c r="I211" s="11">
        <f t="shared" si="96"/>
        <v>211.30163999999976</v>
      </c>
      <c r="J211" s="17"/>
    </row>
    <row r="212" spans="1:10" x14ac:dyDescent="0.45">
      <c r="A212" s="24" t="s">
        <v>21</v>
      </c>
      <c r="B212" s="25"/>
      <c r="C212" s="25">
        <f>C210-C211</f>
        <v>962.59635999999898</v>
      </c>
      <c r="D212" s="25">
        <f t="shared" ref="D212:I212" si="97">D210-D211</f>
        <v>962.59635999999898</v>
      </c>
      <c r="E212" s="25">
        <f t="shared" si="97"/>
        <v>962.59635999999898</v>
      </c>
      <c r="F212" s="25">
        <f t="shared" si="97"/>
        <v>962.59635999999898</v>
      </c>
      <c r="G212" s="25">
        <f t="shared" si="97"/>
        <v>962.59635999999898</v>
      </c>
      <c r="H212" s="25">
        <f t="shared" si="97"/>
        <v>962.59635999999898</v>
      </c>
      <c r="I212" s="25">
        <f t="shared" si="97"/>
        <v>962.59635999999898</v>
      </c>
      <c r="J212" s="17"/>
    </row>
    <row r="213" spans="1:10" x14ac:dyDescent="0.45">
      <c r="A213" s="16" t="s">
        <v>18</v>
      </c>
      <c r="B213" s="5"/>
      <c r="C213" s="11">
        <f>25%*C212</f>
        <v>240.64908999999975</v>
      </c>
      <c r="D213" s="11">
        <f t="shared" ref="D213:I213" si="98">25%*D212</f>
        <v>240.64908999999975</v>
      </c>
      <c r="E213" s="11">
        <f t="shared" si="98"/>
        <v>240.64908999999975</v>
      </c>
      <c r="F213" s="11">
        <f t="shared" si="98"/>
        <v>240.64908999999975</v>
      </c>
      <c r="G213" s="11">
        <f t="shared" si="98"/>
        <v>240.64908999999975</v>
      </c>
      <c r="H213" s="11">
        <f t="shared" si="98"/>
        <v>240.64908999999975</v>
      </c>
      <c r="I213" s="11">
        <f t="shared" si="98"/>
        <v>240.64908999999975</v>
      </c>
      <c r="J213" s="17"/>
    </row>
    <row r="214" spans="1:10" x14ac:dyDescent="0.45">
      <c r="A214" s="41" t="s">
        <v>25</v>
      </c>
      <c r="B214" s="59"/>
      <c r="C214" s="144">
        <f>C212-C213+C206</f>
        <v>1222.2472699999992</v>
      </c>
      <c r="D214" s="144">
        <f t="shared" ref="D214:I214" si="99">D212-D213+D206</f>
        <v>1222.2472699999992</v>
      </c>
      <c r="E214" s="144">
        <f t="shared" si="99"/>
        <v>1222.2472699999992</v>
      </c>
      <c r="F214" s="144">
        <f t="shared" si="99"/>
        <v>1222.2472699999992</v>
      </c>
      <c r="G214" s="144">
        <f t="shared" si="99"/>
        <v>1222.2472699999992</v>
      </c>
      <c r="H214" s="144">
        <f t="shared" si="99"/>
        <v>1222.2472699999992</v>
      </c>
      <c r="I214" s="144">
        <f t="shared" si="99"/>
        <v>1222.2472699999992</v>
      </c>
      <c r="J214" s="152"/>
    </row>
    <row r="215" spans="1:10" x14ac:dyDescent="0.45">
      <c r="A215" s="26" t="s">
        <v>28</v>
      </c>
      <c r="B215" s="5"/>
      <c r="C215" s="8">
        <v>0.90900000000000003</v>
      </c>
      <c r="D215" s="8">
        <v>0.82599999999999996</v>
      </c>
      <c r="E215" s="8">
        <v>0.751</v>
      </c>
      <c r="F215" s="8">
        <v>0.68300000000000005</v>
      </c>
      <c r="G215" s="8">
        <v>0.621</v>
      </c>
      <c r="H215" s="8">
        <v>0.56399999999999995</v>
      </c>
      <c r="I215" s="8">
        <v>0.51300000000000001</v>
      </c>
      <c r="J215" s="27"/>
    </row>
    <row r="216" spans="1:10" x14ac:dyDescent="0.45">
      <c r="A216" s="24" t="s">
        <v>29</v>
      </c>
      <c r="B216" s="55"/>
      <c r="C216" s="56">
        <f>C214*C215</f>
        <v>1111.0227684299994</v>
      </c>
      <c r="D216" s="56">
        <f t="shared" ref="D216:I216" si="100">D214*D215</f>
        <v>1009.5762450199993</v>
      </c>
      <c r="E216" s="56">
        <f t="shared" si="100"/>
        <v>917.90769976999934</v>
      </c>
      <c r="F216" s="56">
        <f t="shared" si="100"/>
        <v>834.79488540999944</v>
      </c>
      <c r="G216" s="56">
        <f t="shared" si="100"/>
        <v>759.01555466999946</v>
      </c>
      <c r="H216" s="56">
        <f t="shared" si="100"/>
        <v>689.3474602799995</v>
      </c>
      <c r="I216" s="56">
        <f t="shared" si="100"/>
        <v>627.01284950999957</v>
      </c>
      <c r="J216" s="153"/>
    </row>
    <row r="217" spans="1:10" x14ac:dyDescent="0.45">
      <c r="A217" s="16" t="s">
        <v>30</v>
      </c>
      <c r="B217" s="12">
        <v>-6500</v>
      </c>
      <c r="C217" s="9"/>
      <c r="D217" s="9"/>
      <c r="E217" s="9"/>
      <c r="F217" s="9"/>
      <c r="G217" s="9"/>
      <c r="H217" s="9"/>
      <c r="I217" s="9"/>
      <c r="J217" s="28"/>
    </row>
    <row r="218" spans="1:10" ht="14.65" thickBot="1" x14ac:dyDescent="0.5">
      <c r="A218" s="29" t="s">
        <v>31</v>
      </c>
      <c r="B218" s="30"/>
      <c r="C218" s="30">
        <f>B217+C216</f>
        <v>-5388.9772315700011</v>
      </c>
      <c r="D218" s="30">
        <f>C218+D216</f>
        <v>-4379.400986550002</v>
      </c>
      <c r="E218" s="30">
        <f t="shared" ref="E218:I218" si="101">D218+E216</f>
        <v>-3461.4932867800026</v>
      </c>
      <c r="F218" s="30">
        <f t="shared" si="101"/>
        <v>-2626.698401370003</v>
      </c>
      <c r="G218" s="30">
        <f t="shared" si="101"/>
        <v>-1867.6828467000037</v>
      </c>
      <c r="H218" s="30">
        <f t="shared" si="101"/>
        <v>-1178.3353864200042</v>
      </c>
      <c r="I218" s="161">
        <f t="shared" si="101"/>
        <v>-551.3225369100046</v>
      </c>
      <c r="J218" s="31"/>
    </row>
    <row r="220" spans="1:10" ht="14.65" thickBot="1" x14ac:dyDescent="0.5">
      <c r="A220" s="169" t="s">
        <v>154</v>
      </c>
      <c r="B220" s="169"/>
      <c r="C220" s="169"/>
      <c r="D220" s="169"/>
      <c r="E220" s="169"/>
      <c r="F220" s="169"/>
      <c r="G220" s="169"/>
      <c r="H220" s="169"/>
      <c r="I220" s="169"/>
      <c r="J220" s="169"/>
    </row>
    <row r="221" spans="1:10" ht="14.65" thickBot="1" x14ac:dyDescent="0.5">
      <c r="A221" s="145" t="s">
        <v>17</v>
      </c>
      <c r="B221" s="146"/>
      <c r="C221" s="147" t="s">
        <v>33</v>
      </c>
      <c r="D221" s="147" t="s">
        <v>34</v>
      </c>
      <c r="E221" s="147" t="s">
        <v>35</v>
      </c>
      <c r="F221" s="147" t="s">
        <v>36</v>
      </c>
      <c r="G221" s="147" t="s">
        <v>37</v>
      </c>
      <c r="H221" s="147" t="s">
        <v>38</v>
      </c>
      <c r="I221" s="147" t="s">
        <v>39</v>
      </c>
      <c r="J221" s="148"/>
    </row>
    <row r="222" spans="1:10" x14ac:dyDescent="0.45">
      <c r="A222" s="154" t="s">
        <v>10</v>
      </c>
      <c r="B222" s="155"/>
      <c r="C222" s="155"/>
      <c r="D222" s="155"/>
      <c r="E222" s="155"/>
      <c r="F222" s="155"/>
      <c r="G222" s="155"/>
      <c r="H222" s="155"/>
      <c r="I222" s="155"/>
      <c r="J222" s="156"/>
    </row>
    <row r="223" spans="1:10" x14ac:dyDescent="0.45">
      <c r="A223" s="16" t="s">
        <v>8</v>
      </c>
      <c r="B223" s="11"/>
      <c r="C223" s="11">
        <f>$C$10*12*$C$9</f>
        <v>18677.106</v>
      </c>
      <c r="D223" s="11">
        <f t="shared" ref="D223:I223" si="102">$C$10*12*$C$9</f>
        <v>18677.106</v>
      </c>
      <c r="E223" s="11">
        <f t="shared" si="102"/>
        <v>18677.106</v>
      </c>
      <c r="F223" s="11">
        <f t="shared" si="102"/>
        <v>18677.106</v>
      </c>
      <c r="G223" s="11">
        <f t="shared" si="102"/>
        <v>18677.106</v>
      </c>
      <c r="H223" s="11">
        <f t="shared" si="102"/>
        <v>18677.106</v>
      </c>
      <c r="I223" s="11">
        <f t="shared" si="102"/>
        <v>18677.106</v>
      </c>
      <c r="J223" s="17"/>
    </row>
    <row r="224" spans="1:10" x14ac:dyDescent="0.45">
      <c r="A224" s="16" t="s">
        <v>44</v>
      </c>
      <c r="B224" s="11"/>
      <c r="C224" s="11">
        <f>C223/6</f>
        <v>3112.8510000000001</v>
      </c>
      <c r="D224" s="11">
        <f t="shared" ref="D224:I224" si="103">D223/6</f>
        <v>3112.8510000000001</v>
      </c>
      <c r="E224" s="11">
        <f t="shared" si="103"/>
        <v>3112.8510000000001</v>
      </c>
      <c r="F224" s="11">
        <f t="shared" si="103"/>
        <v>3112.8510000000001</v>
      </c>
      <c r="G224" s="11">
        <f t="shared" si="103"/>
        <v>3112.8510000000001</v>
      </c>
      <c r="H224" s="11">
        <f t="shared" si="103"/>
        <v>3112.8510000000001</v>
      </c>
      <c r="I224" s="11">
        <f t="shared" si="103"/>
        <v>3112.8510000000001</v>
      </c>
      <c r="J224" s="17"/>
    </row>
    <row r="225" spans="1:11" x14ac:dyDescent="0.45">
      <c r="A225" s="15" t="s">
        <v>9</v>
      </c>
      <c r="B225" s="13"/>
      <c r="C225" s="13">
        <f>C223-C224</f>
        <v>15564.254999999999</v>
      </c>
      <c r="D225" s="13">
        <f t="shared" ref="D225:I225" si="104">D223-D224</f>
        <v>15564.254999999999</v>
      </c>
      <c r="E225" s="13">
        <f t="shared" si="104"/>
        <v>15564.254999999999</v>
      </c>
      <c r="F225" s="13">
        <f t="shared" si="104"/>
        <v>15564.254999999999</v>
      </c>
      <c r="G225" s="13">
        <f t="shared" si="104"/>
        <v>15564.254999999999</v>
      </c>
      <c r="H225" s="13">
        <f t="shared" si="104"/>
        <v>15564.254999999999</v>
      </c>
      <c r="I225" s="13">
        <f t="shared" si="104"/>
        <v>15564.254999999999</v>
      </c>
      <c r="J225" s="17"/>
    </row>
    <row r="226" spans="1:11" x14ac:dyDescent="0.45">
      <c r="A226" s="15" t="s">
        <v>104</v>
      </c>
      <c r="B226" s="11"/>
      <c r="C226" s="11"/>
      <c r="D226" s="11"/>
      <c r="E226" s="11"/>
      <c r="F226" s="11"/>
      <c r="G226" s="11"/>
      <c r="H226" s="11"/>
      <c r="I226" s="11"/>
      <c r="J226" s="17"/>
    </row>
    <row r="227" spans="1:11" x14ac:dyDescent="0.45">
      <c r="A227" s="16" t="s">
        <v>12</v>
      </c>
      <c r="B227" s="11"/>
      <c r="C227" s="11">
        <f>$D$61</f>
        <v>11549.487600000002</v>
      </c>
      <c r="D227" s="11">
        <f t="shared" ref="D227:I227" si="105">$D$61</f>
        <v>11549.487600000002</v>
      </c>
      <c r="E227" s="11">
        <f t="shared" si="105"/>
        <v>11549.487600000002</v>
      </c>
      <c r="F227" s="11">
        <f t="shared" si="105"/>
        <v>11549.487600000002</v>
      </c>
      <c r="G227" s="11">
        <f t="shared" si="105"/>
        <v>11549.487600000002</v>
      </c>
      <c r="H227" s="11">
        <f t="shared" si="105"/>
        <v>11549.487600000002</v>
      </c>
      <c r="I227" s="11">
        <f t="shared" si="105"/>
        <v>11549.487600000002</v>
      </c>
      <c r="J227" s="17"/>
    </row>
    <row r="228" spans="1:11" x14ac:dyDescent="0.45">
      <c r="A228" s="16" t="s">
        <v>44</v>
      </c>
      <c r="B228" s="11"/>
      <c r="C228" s="11">
        <f>C227/6</f>
        <v>1924.9146000000003</v>
      </c>
      <c r="D228" s="11">
        <f t="shared" ref="D228:I228" si="106">D227/6</f>
        <v>1924.9146000000003</v>
      </c>
      <c r="E228" s="11">
        <f t="shared" si="106"/>
        <v>1924.9146000000003</v>
      </c>
      <c r="F228" s="11">
        <f t="shared" si="106"/>
        <v>1924.9146000000003</v>
      </c>
      <c r="G228" s="11">
        <f t="shared" si="106"/>
        <v>1924.9146000000003</v>
      </c>
      <c r="H228" s="11">
        <f t="shared" si="106"/>
        <v>1924.9146000000003</v>
      </c>
      <c r="I228" s="11">
        <f t="shared" si="106"/>
        <v>1924.9146000000003</v>
      </c>
      <c r="J228" s="17"/>
    </row>
    <row r="229" spans="1:11" x14ac:dyDescent="0.45">
      <c r="A229" s="15" t="s">
        <v>19</v>
      </c>
      <c r="B229" s="13"/>
      <c r="C229" s="13">
        <f t="shared" ref="C229:I229" si="107">C227-C228</f>
        <v>9624.5730000000021</v>
      </c>
      <c r="D229" s="13">
        <f t="shared" si="107"/>
        <v>9624.5730000000021</v>
      </c>
      <c r="E229" s="13">
        <f t="shared" si="107"/>
        <v>9624.5730000000021</v>
      </c>
      <c r="F229" s="13">
        <f t="shared" si="107"/>
        <v>9624.5730000000021</v>
      </c>
      <c r="G229" s="13">
        <f t="shared" si="107"/>
        <v>9624.5730000000021</v>
      </c>
      <c r="H229" s="13">
        <f t="shared" si="107"/>
        <v>9624.5730000000021</v>
      </c>
      <c r="I229" s="13">
        <f t="shared" si="107"/>
        <v>9624.5730000000021</v>
      </c>
      <c r="J229" s="17"/>
    </row>
    <row r="230" spans="1:11" x14ac:dyDescent="0.45">
      <c r="A230" s="16" t="s">
        <v>102</v>
      </c>
      <c r="B230" s="11"/>
      <c r="C230" s="11">
        <f>$B$19</f>
        <v>1327.2</v>
      </c>
      <c r="D230" s="11">
        <f t="shared" ref="D230:I230" si="108">$B$19</f>
        <v>1327.2</v>
      </c>
      <c r="E230" s="11">
        <f t="shared" si="108"/>
        <v>1327.2</v>
      </c>
      <c r="F230" s="11">
        <f t="shared" si="108"/>
        <v>1327.2</v>
      </c>
      <c r="G230" s="11">
        <f t="shared" si="108"/>
        <v>1327.2</v>
      </c>
      <c r="H230" s="11">
        <f t="shared" si="108"/>
        <v>1327.2</v>
      </c>
      <c r="I230" s="11">
        <f t="shared" si="108"/>
        <v>1327.2</v>
      </c>
      <c r="J230" s="17"/>
    </row>
    <row r="231" spans="1:11" x14ac:dyDescent="0.45">
      <c r="A231" s="15" t="s">
        <v>105</v>
      </c>
      <c r="B231" s="12"/>
      <c r="C231" s="12">
        <f>C229+C230</f>
        <v>10951.773000000003</v>
      </c>
      <c r="D231" s="12">
        <f t="shared" ref="D231:I231" si="109">D229+D230</f>
        <v>10951.773000000003</v>
      </c>
      <c r="E231" s="12">
        <f t="shared" si="109"/>
        <v>10951.773000000003</v>
      </c>
      <c r="F231" s="12">
        <f t="shared" si="109"/>
        <v>10951.773000000003</v>
      </c>
      <c r="G231" s="12">
        <f t="shared" si="109"/>
        <v>10951.773000000003</v>
      </c>
      <c r="H231" s="12">
        <f t="shared" si="109"/>
        <v>10951.773000000003</v>
      </c>
      <c r="I231" s="12">
        <f t="shared" si="109"/>
        <v>10951.773000000003</v>
      </c>
      <c r="J231" s="17"/>
    </row>
    <row r="232" spans="1:11" x14ac:dyDescent="0.45">
      <c r="A232" s="134" t="s">
        <v>101</v>
      </c>
      <c r="B232" s="135"/>
      <c r="C232" s="135">
        <f>C225-C231</f>
        <v>4612.4819999999963</v>
      </c>
      <c r="D232" s="135">
        <f t="shared" ref="D232:I232" si="110">D225-D231</f>
        <v>4612.4819999999963</v>
      </c>
      <c r="E232" s="135">
        <f t="shared" si="110"/>
        <v>4612.4819999999963</v>
      </c>
      <c r="F232" s="135">
        <f t="shared" si="110"/>
        <v>4612.4819999999963</v>
      </c>
      <c r="G232" s="135">
        <f t="shared" si="110"/>
        <v>4612.4819999999963</v>
      </c>
      <c r="H232" s="135">
        <f t="shared" si="110"/>
        <v>4612.4819999999963</v>
      </c>
      <c r="I232" s="135">
        <f t="shared" si="110"/>
        <v>4612.4819999999963</v>
      </c>
      <c r="J232" s="17"/>
    </row>
    <row r="233" spans="1:11" x14ac:dyDescent="0.45">
      <c r="A233" s="15" t="s">
        <v>24</v>
      </c>
      <c r="B233" s="135"/>
      <c r="C233" s="135"/>
      <c r="D233" s="135"/>
      <c r="E233" s="135"/>
      <c r="F233" s="135"/>
      <c r="G233" s="135"/>
      <c r="H233" s="135"/>
      <c r="I233" s="135"/>
      <c r="J233" s="17"/>
      <c r="K233" s="150"/>
    </row>
    <row r="234" spans="1:11" x14ac:dyDescent="0.45">
      <c r="A234" s="16" t="s">
        <v>103</v>
      </c>
      <c r="B234" s="11"/>
      <c r="C234" s="11">
        <f>$B$18</f>
        <v>96</v>
      </c>
      <c r="D234" s="11">
        <f t="shared" ref="D234:I234" si="111">$B$18</f>
        <v>96</v>
      </c>
      <c r="E234" s="11">
        <f t="shared" si="111"/>
        <v>96</v>
      </c>
      <c r="F234" s="11">
        <f t="shared" si="111"/>
        <v>96</v>
      </c>
      <c r="G234" s="11">
        <f t="shared" si="111"/>
        <v>96</v>
      </c>
      <c r="H234" s="11">
        <f t="shared" si="111"/>
        <v>96</v>
      </c>
      <c r="I234" s="11">
        <f t="shared" si="111"/>
        <v>96</v>
      </c>
      <c r="J234" s="17"/>
      <c r="K234" s="151"/>
    </row>
    <row r="235" spans="1:11" x14ac:dyDescent="0.45">
      <c r="A235" s="15" t="s">
        <v>107</v>
      </c>
      <c r="B235" s="5"/>
      <c r="C235" s="11"/>
      <c r="D235" s="11"/>
      <c r="E235" s="11"/>
      <c r="F235" s="11"/>
      <c r="G235" s="11"/>
      <c r="H235" s="11"/>
      <c r="I235" s="11"/>
      <c r="J235" s="149"/>
      <c r="K235" s="151"/>
    </row>
    <row r="236" spans="1:11" x14ac:dyDescent="0.45">
      <c r="A236" s="16" t="s">
        <v>108</v>
      </c>
      <c r="B236" s="5"/>
      <c r="C236" s="11">
        <f>$B$17</f>
        <v>432</v>
      </c>
      <c r="D236" s="11">
        <f t="shared" ref="D236:I236" si="112">$B$17</f>
        <v>432</v>
      </c>
      <c r="E236" s="11">
        <f t="shared" si="112"/>
        <v>432</v>
      </c>
      <c r="F236" s="11">
        <f t="shared" si="112"/>
        <v>432</v>
      </c>
      <c r="G236" s="11">
        <f t="shared" si="112"/>
        <v>432</v>
      </c>
      <c r="H236" s="11">
        <f t="shared" si="112"/>
        <v>432</v>
      </c>
      <c r="I236" s="11">
        <f t="shared" si="112"/>
        <v>432</v>
      </c>
      <c r="J236" s="149"/>
    </row>
    <row r="237" spans="1:11" x14ac:dyDescent="0.45">
      <c r="A237" s="16" t="s">
        <v>20</v>
      </c>
      <c r="B237" s="11"/>
      <c r="C237" s="11">
        <v>500.3</v>
      </c>
      <c r="D237" s="11">
        <v>500.3</v>
      </c>
      <c r="E237" s="11">
        <v>500.3</v>
      </c>
      <c r="F237" s="11">
        <v>500.3</v>
      </c>
      <c r="G237" s="11">
        <v>500.3</v>
      </c>
      <c r="H237" s="11">
        <v>500.3</v>
      </c>
      <c r="I237" s="11">
        <v>500.3</v>
      </c>
      <c r="J237" s="17"/>
    </row>
    <row r="238" spans="1:11" x14ac:dyDescent="0.45">
      <c r="A238" s="16" t="s">
        <v>15</v>
      </c>
      <c r="B238" s="11"/>
      <c r="C238" s="11">
        <f>22%*(C230+C234+C236)</f>
        <v>408.14400000000001</v>
      </c>
      <c r="D238" s="11">
        <f t="shared" ref="D238:I238" si="113">22%*(D230+D234+D236)</f>
        <v>408.14400000000001</v>
      </c>
      <c r="E238" s="11">
        <f t="shared" si="113"/>
        <v>408.14400000000001</v>
      </c>
      <c r="F238" s="11">
        <f t="shared" si="113"/>
        <v>408.14400000000001</v>
      </c>
      <c r="G238" s="11">
        <f t="shared" si="113"/>
        <v>408.14400000000001</v>
      </c>
      <c r="H238" s="11">
        <f t="shared" si="113"/>
        <v>408.14400000000001</v>
      </c>
      <c r="I238" s="11">
        <f t="shared" si="113"/>
        <v>408.14400000000001</v>
      </c>
      <c r="J238" s="17"/>
    </row>
    <row r="239" spans="1:11" x14ac:dyDescent="0.45">
      <c r="A239" s="15" t="s">
        <v>109</v>
      </c>
      <c r="B239" s="12"/>
      <c r="C239" s="13">
        <f>SUM(C236:C238)</f>
        <v>1340.444</v>
      </c>
      <c r="D239" s="13">
        <f t="shared" ref="D239:I239" si="114">SUM(D236:D238)</f>
        <v>1340.444</v>
      </c>
      <c r="E239" s="13">
        <f t="shared" si="114"/>
        <v>1340.444</v>
      </c>
      <c r="F239" s="13">
        <f t="shared" si="114"/>
        <v>1340.444</v>
      </c>
      <c r="G239" s="13">
        <f t="shared" si="114"/>
        <v>1340.444</v>
      </c>
      <c r="H239" s="13">
        <f t="shared" si="114"/>
        <v>1340.444</v>
      </c>
      <c r="I239" s="13">
        <f t="shared" si="114"/>
        <v>1340.444</v>
      </c>
      <c r="J239" s="28"/>
    </row>
    <row r="240" spans="1:11" x14ac:dyDescent="0.45">
      <c r="A240" s="15" t="s">
        <v>100</v>
      </c>
      <c r="B240" s="59"/>
      <c r="C240" s="13">
        <f>C234+C239</f>
        <v>1436.444</v>
      </c>
      <c r="D240" s="13">
        <f t="shared" ref="D240:I240" si="115">D234+D239</f>
        <v>1436.444</v>
      </c>
      <c r="E240" s="13">
        <f t="shared" si="115"/>
        <v>1436.444</v>
      </c>
      <c r="F240" s="13">
        <f t="shared" si="115"/>
        <v>1436.444</v>
      </c>
      <c r="G240" s="13">
        <f t="shared" si="115"/>
        <v>1436.444</v>
      </c>
      <c r="H240" s="13">
        <f t="shared" si="115"/>
        <v>1436.444</v>
      </c>
      <c r="I240" s="13">
        <f t="shared" si="115"/>
        <v>1436.444</v>
      </c>
      <c r="J240" s="149"/>
    </row>
    <row r="241" spans="1:11" x14ac:dyDescent="0.45">
      <c r="A241" s="134" t="s">
        <v>106</v>
      </c>
      <c r="B241" s="139"/>
      <c r="C241" s="135">
        <f>C232-C240</f>
        <v>3176.0379999999964</v>
      </c>
      <c r="D241" s="135">
        <f t="shared" ref="D241:I241" si="116">D232-D240</f>
        <v>3176.0379999999964</v>
      </c>
      <c r="E241" s="135">
        <f t="shared" si="116"/>
        <v>3176.0379999999964</v>
      </c>
      <c r="F241" s="135">
        <f t="shared" si="116"/>
        <v>3176.0379999999964</v>
      </c>
      <c r="G241" s="135">
        <f t="shared" si="116"/>
        <v>3176.0379999999964</v>
      </c>
      <c r="H241" s="135">
        <f t="shared" si="116"/>
        <v>3176.0379999999964</v>
      </c>
      <c r="I241" s="135">
        <f t="shared" si="116"/>
        <v>3176.0379999999964</v>
      </c>
      <c r="J241" s="149"/>
    </row>
    <row r="242" spans="1:11" x14ac:dyDescent="0.45">
      <c r="A242" s="16" t="s">
        <v>14</v>
      </c>
      <c r="B242" s="11"/>
      <c r="C242" s="11">
        <f>18%*C241</f>
        <v>571.68683999999928</v>
      </c>
      <c r="D242" s="11">
        <f t="shared" ref="D242:I242" si="117">18%*D241</f>
        <v>571.68683999999928</v>
      </c>
      <c r="E242" s="11">
        <f t="shared" si="117"/>
        <v>571.68683999999928</v>
      </c>
      <c r="F242" s="11">
        <f t="shared" si="117"/>
        <v>571.68683999999928</v>
      </c>
      <c r="G242" s="11">
        <f t="shared" si="117"/>
        <v>571.68683999999928</v>
      </c>
      <c r="H242" s="11">
        <f t="shared" si="117"/>
        <v>571.68683999999928</v>
      </c>
      <c r="I242" s="11">
        <f t="shared" si="117"/>
        <v>571.68683999999928</v>
      </c>
      <c r="J242" s="17"/>
    </row>
    <row r="243" spans="1:11" x14ac:dyDescent="0.45">
      <c r="A243" s="24" t="s">
        <v>21</v>
      </c>
      <c r="B243" s="25"/>
      <c r="C243" s="25">
        <f>C241-C242</f>
        <v>2604.351159999997</v>
      </c>
      <c r="D243" s="25">
        <f t="shared" ref="D243:I243" si="118">D241-D242</f>
        <v>2604.351159999997</v>
      </c>
      <c r="E243" s="25">
        <f t="shared" si="118"/>
        <v>2604.351159999997</v>
      </c>
      <c r="F243" s="25">
        <f t="shared" si="118"/>
        <v>2604.351159999997</v>
      </c>
      <c r="G243" s="25">
        <f t="shared" si="118"/>
        <v>2604.351159999997</v>
      </c>
      <c r="H243" s="25">
        <f t="shared" si="118"/>
        <v>2604.351159999997</v>
      </c>
      <c r="I243" s="25">
        <f t="shared" si="118"/>
        <v>2604.351159999997</v>
      </c>
      <c r="J243" s="17"/>
    </row>
    <row r="244" spans="1:11" x14ac:dyDescent="0.45">
      <c r="A244" s="16" t="s">
        <v>18</v>
      </c>
      <c r="B244" s="5"/>
      <c r="C244" s="11">
        <f>25%*C243</f>
        <v>651.08778999999925</v>
      </c>
      <c r="D244" s="11">
        <f t="shared" ref="D244:I244" si="119">25%*D243</f>
        <v>651.08778999999925</v>
      </c>
      <c r="E244" s="11">
        <f t="shared" si="119"/>
        <v>651.08778999999925</v>
      </c>
      <c r="F244" s="11">
        <f t="shared" si="119"/>
        <v>651.08778999999925</v>
      </c>
      <c r="G244" s="11">
        <f t="shared" si="119"/>
        <v>651.08778999999925</v>
      </c>
      <c r="H244" s="11">
        <f t="shared" si="119"/>
        <v>651.08778999999925</v>
      </c>
      <c r="I244" s="11">
        <f t="shared" si="119"/>
        <v>651.08778999999925</v>
      </c>
      <c r="J244" s="17"/>
    </row>
    <row r="245" spans="1:11" x14ac:dyDescent="0.45">
      <c r="A245" s="41" t="s">
        <v>25</v>
      </c>
      <c r="B245" s="59"/>
      <c r="C245" s="144">
        <f>C243-C244+C237</f>
        <v>2453.563369999998</v>
      </c>
      <c r="D245" s="144">
        <f t="shared" ref="D245:I245" si="120">D243-D244+D237</f>
        <v>2453.563369999998</v>
      </c>
      <c r="E245" s="144">
        <f t="shared" si="120"/>
        <v>2453.563369999998</v>
      </c>
      <c r="F245" s="144">
        <f t="shared" si="120"/>
        <v>2453.563369999998</v>
      </c>
      <c r="G245" s="144">
        <f t="shared" si="120"/>
        <v>2453.563369999998</v>
      </c>
      <c r="H245" s="144">
        <f t="shared" si="120"/>
        <v>2453.563369999998</v>
      </c>
      <c r="I245" s="144">
        <f t="shared" si="120"/>
        <v>2453.563369999998</v>
      </c>
      <c r="J245" s="152"/>
    </row>
    <row r="246" spans="1:11" x14ac:dyDescent="0.45">
      <c r="A246" s="26" t="s">
        <v>28</v>
      </c>
      <c r="B246" s="5"/>
      <c r="C246" s="8">
        <v>0.90900000000000003</v>
      </c>
      <c r="D246" s="8">
        <v>0.82599999999999996</v>
      </c>
      <c r="E246" s="8">
        <v>0.751</v>
      </c>
      <c r="F246" s="8">
        <v>0.68300000000000005</v>
      </c>
      <c r="G246" s="8">
        <v>0.621</v>
      </c>
      <c r="H246" s="8">
        <v>0.56399999999999995</v>
      </c>
      <c r="I246" s="8">
        <v>0.51300000000000001</v>
      </c>
      <c r="J246" s="27"/>
    </row>
    <row r="247" spans="1:11" x14ac:dyDescent="0.45">
      <c r="A247" s="24" t="s">
        <v>29</v>
      </c>
      <c r="B247" s="55"/>
      <c r="C247" s="56">
        <f>C245*C246</f>
        <v>2230.2891033299984</v>
      </c>
      <c r="D247" s="56">
        <f t="shared" ref="D247:I247" si="121">D245*D246</f>
        <v>2026.6433436199982</v>
      </c>
      <c r="E247" s="56">
        <f t="shared" si="121"/>
        <v>1842.6260908699985</v>
      </c>
      <c r="F247" s="56">
        <f t="shared" si="121"/>
        <v>1675.7837817099987</v>
      </c>
      <c r="G247" s="56">
        <f t="shared" si="121"/>
        <v>1523.6628527699988</v>
      </c>
      <c r="H247" s="56">
        <f t="shared" si="121"/>
        <v>1383.8097406799989</v>
      </c>
      <c r="I247" s="56">
        <f t="shared" si="121"/>
        <v>1258.678008809999</v>
      </c>
      <c r="J247" s="153"/>
    </row>
    <row r="248" spans="1:11" x14ac:dyDescent="0.45">
      <c r="A248" s="16" t="s">
        <v>30</v>
      </c>
      <c r="B248" s="12">
        <v>-6500</v>
      </c>
      <c r="C248" s="9"/>
      <c r="D248" s="9"/>
      <c r="E248" s="9"/>
      <c r="F248" s="9"/>
      <c r="G248" s="9"/>
      <c r="H248" s="9"/>
      <c r="I248" s="9"/>
      <c r="J248" s="28"/>
    </row>
    <row r="249" spans="1:11" ht="14.65" thickBot="1" x14ac:dyDescent="0.5">
      <c r="A249" s="29" t="s">
        <v>31</v>
      </c>
      <c r="B249" s="30"/>
      <c r="C249" s="30">
        <f>B248+C247</f>
        <v>-4269.7108966700016</v>
      </c>
      <c r="D249" s="30">
        <f>C249+D247</f>
        <v>-2243.0675530500034</v>
      </c>
      <c r="E249" s="30">
        <f t="shared" ref="E249:I249" si="122">D249+E247</f>
        <v>-400.44146218000492</v>
      </c>
      <c r="F249" s="30">
        <f t="shared" si="122"/>
        <v>1275.3423195299938</v>
      </c>
      <c r="G249" s="30">
        <f t="shared" si="122"/>
        <v>2799.0051722999924</v>
      </c>
      <c r="H249" s="30">
        <f t="shared" si="122"/>
        <v>4182.8149129799913</v>
      </c>
      <c r="I249" s="161">
        <f t="shared" si="122"/>
        <v>5441.4929217899899</v>
      </c>
      <c r="J249" s="31"/>
    </row>
    <row r="251" spans="1:11" ht="14.65" thickBot="1" x14ac:dyDescent="0.5">
      <c r="A251" s="169" t="s">
        <v>155</v>
      </c>
      <c r="B251" s="169"/>
      <c r="C251" s="169"/>
      <c r="D251" s="169"/>
      <c r="E251" s="169"/>
      <c r="F251" s="169"/>
      <c r="G251" s="169"/>
      <c r="H251" s="169"/>
      <c r="I251" s="169"/>
      <c r="J251" s="169"/>
      <c r="K251" s="150"/>
    </row>
    <row r="252" spans="1:11" ht="14.65" thickBot="1" x14ac:dyDescent="0.5">
      <c r="A252" s="145" t="s">
        <v>17</v>
      </c>
      <c r="B252" s="146"/>
      <c r="C252" s="147" t="s">
        <v>33</v>
      </c>
      <c r="D252" s="147" t="s">
        <v>34</v>
      </c>
      <c r="E252" s="147" t="s">
        <v>35</v>
      </c>
      <c r="F252" s="147" t="s">
        <v>36</v>
      </c>
      <c r="G252" s="147" t="s">
        <v>37</v>
      </c>
      <c r="H252" s="147" t="s">
        <v>38</v>
      </c>
      <c r="I252" s="147" t="s">
        <v>39</v>
      </c>
      <c r="J252" s="148"/>
      <c r="K252" s="151"/>
    </row>
    <row r="253" spans="1:11" x14ac:dyDescent="0.45">
      <c r="A253" s="154" t="s">
        <v>10</v>
      </c>
      <c r="B253" s="155"/>
      <c r="C253" s="155"/>
      <c r="D253" s="155"/>
      <c r="E253" s="155"/>
      <c r="F253" s="155"/>
      <c r="G253" s="155"/>
      <c r="H253" s="155"/>
      <c r="I253" s="155"/>
      <c r="J253" s="156"/>
      <c r="K253" s="151"/>
    </row>
    <row r="254" spans="1:11" x14ac:dyDescent="0.45">
      <c r="A254" s="16" t="s">
        <v>8</v>
      </c>
      <c r="B254" s="11"/>
      <c r="C254" s="11">
        <f>$C$10*12*$C$9</f>
        <v>18677.106</v>
      </c>
      <c r="D254" s="11">
        <f t="shared" ref="D254:I254" si="123">$C$10*12*$C$9</f>
        <v>18677.106</v>
      </c>
      <c r="E254" s="11">
        <f t="shared" si="123"/>
        <v>18677.106</v>
      </c>
      <c r="F254" s="11">
        <f t="shared" si="123"/>
        <v>18677.106</v>
      </c>
      <c r="G254" s="11">
        <f t="shared" si="123"/>
        <v>18677.106</v>
      </c>
      <c r="H254" s="11">
        <f t="shared" si="123"/>
        <v>18677.106</v>
      </c>
      <c r="I254" s="11">
        <f t="shared" si="123"/>
        <v>18677.106</v>
      </c>
      <c r="J254" s="17"/>
    </row>
    <row r="255" spans="1:11" x14ac:dyDescent="0.45">
      <c r="A255" s="16" t="s">
        <v>44</v>
      </c>
      <c r="B255" s="11"/>
      <c r="C255" s="11">
        <f>C254/6</f>
        <v>3112.8510000000001</v>
      </c>
      <c r="D255" s="11">
        <f t="shared" ref="D255:I255" si="124">D254/6</f>
        <v>3112.8510000000001</v>
      </c>
      <c r="E255" s="11">
        <f t="shared" si="124"/>
        <v>3112.8510000000001</v>
      </c>
      <c r="F255" s="11">
        <f t="shared" si="124"/>
        <v>3112.8510000000001</v>
      </c>
      <c r="G255" s="11">
        <f t="shared" si="124"/>
        <v>3112.8510000000001</v>
      </c>
      <c r="H255" s="11">
        <f t="shared" si="124"/>
        <v>3112.8510000000001</v>
      </c>
      <c r="I255" s="11">
        <f t="shared" si="124"/>
        <v>3112.8510000000001</v>
      </c>
      <c r="J255" s="17"/>
    </row>
    <row r="256" spans="1:11" x14ac:dyDescent="0.45">
      <c r="A256" s="15" t="s">
        <v>9</v>
      </c>
      <c r="B256" s="13"/>
      <c r="C256" s="13">
        <f>C254-C255</f>
        <v>15564.254999999999</v>
      </c>
      <c r="D256" s="13">
        <f t="shared" ref="D256:I256" si="125">D254-D255</f>
        <v>15564.254999999999</v>
      </c>
      <c r="E256" s="13">
        <f t="shared" si="125"/>
        <v>15564.254999999999</v>
      </c>
      <c r="F256" s="13">
        <f t="shared" si="125"/>
        <v>15564.254999999999</v>
      </c>
      <c r="G256" s="13">
        <f t="shared" si="125"/>
        <v>15564.254999999999</v>
      </c>
      <c r="H256" s="13">
        <f t="shared" si="125"/>
        <v>15564.254999999999</v>
      </c>
      <c r="I256" s="13">
        <f t="shared" si="125"/>
        <v>15564.254999999999</v>
      </c>
      <c r="J256" s="17"/>
    </row>
    <row r="257" spans="1:10" x14ac:dyDescent="0.45">
      <c r="A257" s="15" t="s">
        <v>104</v>
      </c>
      <c r="B257" s="11"/>
      <c r="C257" s="11"/>
      <c r="D257" s="11"/>
      <c r="E257" s="11"/>
      <c r="F257" s="11"/>
      <c r="G257" s="11"/>
      <c r="H257" s="11"/>
      <c r="I257" s="11"/>
      <c r="J257" s="17"/>
    </row>
    <row r="258" spans="1:10" x14ac:dyDescent="0.45">
      <c r="A258" s="16" t="s">
        <v>12</v>
      </c>
      <c r="B258" s="11"/>
      <c r="C258" s="11">
        <f>$D$69</f>
        <v>14552.697599999996</v>
      </c>
      <c r="D258" s="11">
        <f t="shared" ref="D258:I258" si="126">$D$69</f>
        <v>14552.697599999996</v>
      </c>
      <c r="E258" s="11">
        <f t="shared" si="126"/>
        <v>14552.697599999996</v>
      </c>
      <c r="F258" s="11">
        <f t="shared" si="126"/>
        <v>14552.697599999996</v>
      </c>
      <c r="G258" s="11">
        <f t="shared" si="126"/>
        <v>14552.697599999996</v>
      </c>
      <c r="H258" s="11">
        <f t="shared" si="126"/>
        <v>14552.697599999996</v>
      </c>
      <c r="I258" s="11">
        <f t="shared" si="126"/>
        <v>14552.697599999996</v>
      </c>
      <c r="J258" s="17"/>
    </row>
    <row r="259" spans="1:10" x14ac:dyDescent="0.45">
      <c r="A259" s="16" t="s">
        <v>44</v>
      </c>
      <c r="B259" s="11"/>
      <c r="C259" s="11">
        <f>C258/6</f>
        <v>2425.4495999999995</v>
      </c>
      <c r="D259" s="11">
        <f t="shared" ref="D259:I259" si="127">D258/6</f>
        <v>2425.4495999999995</v>
      </c>
      <c r="E259" s="11">
        <f t="shared" si="127"/>
        <v>2425.4495999999995</v>
      </c>
      <c r="F259" s="11">
        <f t="shared" si="127"/>
        <v>2425.4495999999995</v>
      </c>
      <c r="G259" s="11">
        <f t="shared" si="127"/>
        <v>2425.4495999999995</v>
      </c>
      <c r="H259" s="11">
        <f t="shared" si="127"/>
        <v>2425.4495999999995</v>
      </c>
      <c r="I259" s="11">
        <f t="shared" si="127"/>
        <v>2425.4495999999995</v>
      </c>
      <c r="J259" s="17"/>
    </row>
    <row r="260" spans="1:10" x14ac:dyDescent="0.45">
      <c r="A260" s="15" t="s">
        <v>19</v>
      </c>
      <c r="B260" s="13"/>
      <c r="C260" s="13">
        <f t="shared" ref="C260:I260" si="128">C258-C259</f>
        <v>12127.247999999996</v>
      </c>
      <c r="D260" s="13">
        <f t="shared" si="128"/>
        <v>12127.247999999996</v>
      </c>
      <c r="E260" s="13">
        <f t="shared" si="128"/>
        <v>12127.247999999996</v>
      </c>
      <c r="F260" s="13">
        <f t="shared" si="128"/>
        <v>12127.247999999996</v>
      </c>
      <c r="G260" s="13">
        <f t="shared" si="128"/>
        <v>12127.247999999996</v>
      </c>
      <c r="H260" s="13">
        <f t="shared" si="128"/>
        <v>12127.247999999996</v>
      </c>
      <c r="I260" s="13">
        <f t="shared" si="128"/>
        <v>12127.247999999996</v>
      </c>
      <c r="J260" s="17"/>
    </row>
    <row r="261" spans="1:10" x14ac:dyDescent="0.45">
      <c r="A261" s="16" t="s">
        <v>102</v>
      </c>
      <c r="B261" s="11"/>
      <c r="C261" s="11">
        <f>$B$19</f>
        <v>1327.2</v>
      </c>
      <c r="D261" s="11">
        <f t="shared" ref="D261:I261" si="129">$B$19</f>
        <v>1327.2</v>
      </c>
      <c r="E261" s="11">
        <f t="shared" si="129"/>
        <v>1327.2</v>
      </c>
      <c r="F261" s="11">
        <f t="shared" si="129"/>
        <v>1327.2</v>
      </c>
      <c r="G261" s="11">
        <f t="shared" si="129"/>
        <v>1327.2</v>
      </c>
      <c r="H261" s="11">
        <f t="shared" si="129"/>
        <v>1327.2</v>
      </c>
      <c r="I261" s="11">
        <f t="shared" si="129"/>
        <v>1327.2</v>
      </c>
      <c r="J261" s="17"/>
    </row>
    <row r="262" spans="1:10" x14ac:dyDescent="0.45">
      <c r="A262" s="15" t="s">
        <v>105</v>
      </c>
      <c r="B262" s="12"/>
      <c r="C262" s="12">
        <f>C260+C261</f>
        <v>13454.447999999997</v>
      </c>
      <c r="D262" s="12">
        <f t="shared" ref="D262:I262" si="130">D260+D261</f>
        <v>13454.447999999997</v>
      </c>
      <c r="E262" s="12">
        <f t="shared" si="130"/>
        <v>13454.447999999997</v>
      </c>
      <c r="F262" s="12">
        <f t="shared" si="130"/>
        <v>13454.447999999997</v>
      </c>
      <c r="G262" s="12">
        <f t="shared" si="130"/>
        <v>13454.447999999997</v>
      </c>
      <c r="H262" s="12">
        <f t="shared" si="130"/>
        <v>13454.447999999997</v>
      </c>
      <c r="I262" s="12">
        <f t="shared" si="130"/>
        <v>13454.447999999997</v>
      </c>
      <c r="J262" s="17"/>
    </row>
    <row r="263" spans="1:10" x14ac:dyDescent="0.45">
      <c r="A263" s="134" t="s">
        <v>101</v>
      </c>
      <c r="B263" s="135"/>
      <c r="C263" s="135">
        <f>C256-C262</f>
        <v>2109.8070000000025</v>
      </c>
      <c r="D263" s="135">
        <f t="shared" ref="D263:I263" si="131">D256-D262</f>
        <v>2109.8070000000025</v>
      </c>
      <c r="E263" s="135">
        <f t="shared" si="131"/>
        <v>2109.8070000000025</v>
      </c>
      <c r="F263" s="135">
        <f t="shared" si="131"/>
        <v>2109.8070000000025</v>
      </c>
      <c r="G263" s="135">
        <f t="shared" si="131"/>
        <v>2109.8070000000025</v>
      </c>
      <c r="H263" s="135">
        <f t="shared" si="131"/>
        <v>2109.8070000000025</v>
      </c>
      <c r="I263" s="135">
        <f t="shared" si="131"/>
        <v>2109.8070000000025</v>
      </c>
      <c r="J263" s="17"/>
    </row>
    <row r="264" spans="1:10" x14ac:dyDescent="0.45">
      <c r="A264" s="15" t="s">
        <v>24</v>
      </c>
      <c r="B264" s="135"/>
      <c r="C264" s="135"/>
      <c r="D264" s="135"/>
      <c r="E264" s="135"/>
      <c r="F264" s="135"/>
      <c r="G264" s="135"/>
      <c r="H264" s="135"/>
      <c r="I264" s="135"/>
      <c r="J264" s="17"/>
    </row>
    <row r="265" spans="1:10" x14ac:dyDescent="0.45">
      <c r="A265" s="16" t="s">
        <v>103</v>
      </c>
      <c r="B265" s="11"/>
      <c r="C265" s="11">
        <f>$B$18</f>
        <v>96</v>
      </c>
      <c r="D265" s="11">
        <f t="shared" ref="D265:I265" si="132">$B$18</f>
        <v>96</v>
      </c>
      <c r="E265" s="11">
        <f t="shared" si="132"/>
        <v>96</v>
      </c>
      <c r="F265" s="11">
        <f t="shared" si="132"/>
        <v>96</v>
      </c>
      <c r="G265" s="11">
        <f t="shared" si="132"/>
        <v>96</v>
      </c>
      <c r="H265" s="11">
        <f t="shared" si="132"/>
        <v>96</v>
      </c>
      <c r="I265" s="11">
        <f t="shared" si="132"/>
        <v>96</v>
      </c>
      <c r="J265" s="17"/>
    </row>
    <row r="266" spans="1:10" x14ac:dyDescent="0.45">
      <c r="A266" s="15" t="s">
        <v>107</v>
      </c>
      <c r="B266" s="5"/>
      <c r="C266" s="11"/>
      <c r="D266" s="11"/>
      <c r="E266" s="11"/>
      <c r="F266" s="11"/>
      <c r="G266" s="11"/>
      <c r="H266" s="11"/>
      <c r="I266" s="11"/>
      <c r="J266" s="149"/>
    </row>
    <row r="267" spans="1:10" x14ac:dyDescent="0.45">
      <c r="A267" s="16" t="s">
        <v>108</v>
      </c>
      <c r="B267" s="5"/>
      <c r="C267" s="11">
        <f>$B$17</f>
        <v>432</v>
      </c>
      <c r="D267" s="11">
        <f t="shared" ref="D267:I267" si="133">$B$17</f>
        <v>432</v>
      </c>
      <c r="E267" s="11">
        <f t="shared" si="133"/>
        <v>432</v>
      </c>
      <c r="F267" s="11">
        <f t="shared" si="133"/>
        <v>432</v>
      </c>
      <c r="G267" s="11">
        <f t="shared" si="133"/>
        <v>432</v>
      </c>
      <c r="H267" s="11">
        <f t="shared" si="133"/>
        <v>432</v>
      </c>
      <c r="I267" s="11">
        <f t="shared" si="133"/>
        <v>432</v>
      </c>
      <c r="J267" s="149"/>
    </row>
    <row r="268" spans="1:10" x14ac:dyDescent="0.45">
      <c r="A268" s="16" t="s">
        <v>20</v>
      </c>
      <c r="B268" s="11"/>
      <c r="C268" s="11">
        <v>500.3</v>
      </c>
      <c r="D268" s="11">
        <v>500.3</v>
      </c>
      <c r="E268" s="11">
        <v>500.3</v>
      </c>
      <c r="F268" s="11">
        <v>500.3</v>
      </c>
      <c r="G268" s="11">
        <v>500.3</v>
      </c>
      <c r="H268" s="11">
        <v>500.3</v>
      </c>
      <c r="I268" s="11">
        <v>500.3</v>
      </c>
      <c r="J268" s="17"/>
    </row>
    <row r="269" spans="1:10" x14ac:dyDescent="0.45">
      <c r="A269" s="16" t="s">
        <v>15</v>
      </c>
      <c r="B269" s="11"/>
      <c r="C269" s="11">
        <f>22%*(C261+C265+C267)</f>
        <v>408.14400000000001</v>
      </c>
      <c r="D269" s="11">
        <f t="shared" ref="D269:I269" si="134">22%*(D261+D265+D267)</f>
        <v>408.14400000000001</v>
      </c>
      <c r="E269" s="11">
        <f t="shared" si="134"/>
        <v>408.14400000000001</v>
      </c>
      <c r="F269" s="11">
        <f t="shared" si="134"/>
        <v>408.14400000000001</v>
      </c>
      <c r="G269" s="11">
        <f t="shared" si="134"/>
        <v>408.14400000000001</v>
      </c>
      <c r="H269" s="11">
        <f t="shared" si="134"/>
        <v>408.14400000000001</v>
      </c>
      <c r="I269" s="11">
        <f t="shared" si="134"/>
        <v>408.14400000000001</v>
      </c>
      <c r="J269" s="17"/>
    </row>
    <row r="270" spans="1:10" x14ac:dyDescent="0.45">
      <c r="A270" s="15" t="s">
        <v>109</v>
      </c>
      <c r="B270" s="12"/>
      <c r="C270" s="13">
        <f>SUM(C267:C269)</f>
        <v>1340.444</v>
      </c>
      <c r="D270" s="13">
        <f t="shared" ref="D270:I270" si="135">SUM(D267:D269)</f>
        <v>1340.444</v>
      </c>
      <c r="E270" s="13">
        <f t="shared" si="135"/>
        <v>1340.444</v>
      </c>
      <c r="F270" s="13">
        <f t="shared" si="135"/>
        <v>1340.444</v>
      </c>
      <c r="G270" s="13">
        <f t="shared" si="135"/>
        <v>1340.444</v>
      </c>
      <c r="H270" s="13">
        <f t="shared" si="135"/>
        <v>1340.444</v>
      </c>
      <c r="I270" s="13">
        <f t="shared" si="135"/>
        <v>1340.444</v>
      </c>
      <c r="J270" s="28"/>
    </row>
    <row r="271" spans="1:10" x14ac:dyDescent="0.45">
      <c r="A271" s="15" t="s">
        <v>100</v>
      </c>
      <c r="B271" s="59"/>
      <c r="C271" s="13">
        <f>C265+C270</f>
        <v>1436.444</v>
      </c>
      <c r="D271" s="13">
        <f t="shared" ref="D271:I271" si="136">D265+D270</f>
        <v>1436.444</v>
      </c>
      <c r="E271" s="13">
        <f t="shared" si="136"/>
        <v>1436.444</v>
      </c>
      <c r="F271" s="13">
        <f t="shared" si="136"/>
        <v>1436.444</v>
      </c>
      <c r="G271" s="13">
        <f t="shared" si="136"/>
        <v>1436.444</v>
      </c>
      <c r="H271" s="13">
        <f t="shared" si="136"/>
        <v>1436.444</v>
      </c>
      <c r="I271" s="13">
        <f t="shared" si="136"/>
        <v>1436.444</v>
      </c>
      <c r="J271" s="149"/>
    </row>
    <row r="272" spans="1:10" x14ac:dyDescent="0.45">
      <c r="A272" s="134" t="s">
        <v>106</v>
      </c>
      <c r="B272" s="139"/>
      <c r="C272" s="135">
        <f>C263-C271</f>
        <v>673.36300000000256</v>
      </c>
      <c r="D272" s="135">
        <f t="shared" ref="D272:I272" si="137">D263-D271</f>
        <v>673.36300000000256</v>
      </c>
      <c r="E272" s="135">
        <f t="shared" si="137"/>
        <v>673.36300000000256</v>
      </c>
      <c r="F272" s="135">
        <f t="shared" si="137"/>
        <v>673.36300000000256</v>
      </c>
      <c r="G272" s="135">
        <f t="shared" si="137"/>
        <v>673.36300000000256</v>
      </c>
      <c r="H272" s="135">
        <f t="shared" si="137"/>
        <v>673.36300000000256</v>
      </c>
      <c r="I272" s="135">
        <f t="shared" si="137"/>
        <v>673.36300000000256</v>
      </c>
      <c r="J272" s="149"/>
    </row>
    <row r="273" spans="1:10" x14ac:dyDescent="0.45">
      <c r="A273" s="16" t="s">
        <v>14</v>
      </c>
      <c r="B273" s="11"/>
      <c r="C273" s="11">
        <f>18%*C272</f>
        <v>121.20534000000046</v>
      </c>
      <c r="D273" s="11">
        <f t="shared" ref="D273:I273" si="138">18%*D272</f>
        <v>121.20534000000046</v>
      </c>
      <c r="E273" s="11">
        <f t="shared" si="138"/>
        <v>121.20534000000046</v>
      </c>
      <c r="F273" s="11">
        <f t="shared" si="138"/>
        <v>121.20534000000046</v>
      </c>
      <c r="G273" s="11">
        <f t="shared" si="138"/>
        <v>121.20534000000046</v>
      </c>
      <c r="H273" s="11">
        <f t="shared" si="138"/>
        <v>121.20534000000046</v>
      </c>
      <c r="I273" s="11">
        <f t="shared" si="138"/>
        <v>121.20534000000046</v>
      </c>
      <c r="J273" s="17"/>
    </row>
    <row r="274" spans="1:10" x14ac:dyDescent="0.45">
      <c r="A274" s="24" t="s">
        <v>21</v>
      </c>
      <c r="B274" s="25"/>
      <c r="C274" s="25">
        <f>C272-C273</f>
        <v>552.15766000000212</v>
      </c>
      <c r="D274" s="25">
        <f t="shared" ref="D274:I274" si="139">D272-D273</f>
        <v>552.15766000000212</v>
      </c>
      <c r="E274" s="25">
        <f t="shared" si="139"/>
        <v>552.15766000000212</v>
      </c>
      <c r="F274" s="25">
        <f t="shared" si="139"/>
        <v>552.15766000000212</v>
      </c>
      <c r="G274" s="25">
        <f t="shared" si="139"/>
        <v>552.15766000000212</v>
      </c>
      <c r="H274" s="25">
        <f t="shared" si="139"/>
        <v>552.15766000000212</v>
      </c>
      <c r="I274" s="25">
        <f t="shared" si="139"/>
        <v>552.15766000000212</v>
      </c>
      <c r="J274" s="17"/>
    </row>
    <row r="275" spans="1:10" x14ac:dyDescent="0.45">
      <c r="A275" s="16" t="s">
        <v>18</v>
      </c>
      <c r="B275" s="5"/>
      <c r="C275" s="11">
        <f>25%*C274</f>
        <v>138.03941500000053</v>
      </c>
      <c r="D275" s="11">
        <f t="shared" ref="D275:I275" si="140">25%*D274</f>
        <v>138.03941500000053</v>
      </c>
      <c r="E275" s="11">
        <f t="shared" si="140"/>
        <v>138.03941500000053</v>
      </c>
      <c r="F275" s="11">
        <f t="shared" si="140"/>
        <v>138.03941500000053</v>
      </c>
      <c r="G275" s="11">
        <f t="shared" si="140"/>
        <v>138.03941500000053</v>
      </c>
      <c r="H275" s="11">
        <f t="shared" si="140"/>
        <v>138.03941500000053</v>
      </c>
      <c r="I275" s="11">
        <f t="shared" si="140"/>
        <v>138.03941500000053</v>
      </c>
      <c r="J275" s="17"/>
    </row>
    <row r="276" spans="1:10" x14ac:dyDescent="0.45">
      <c r="A276" s="41" t="s">
        <v>25</v>
      </c>
      <c r="B276" s="59"/>
      <c r="C276" s="144">
        <f>C274-C275+C268</f>
        <v>914.41824500000166</v>
      </c>
      <c r="D276" s="144">
        <f t="shared" ref="D276:I276" si="141">D274-D275+D268</f>
        <v>914.41824500000166</v>
      </c>
      <c r="E276" s="144">
        <f t="shared" si="141"/>
        <v>914.41824500000166</v>
      </c>
      <c r="F276" s="144">
        <f t="shared" si="141"/>
        <v>914.41824500000166</v>
      </c>
      <c r="G276" s="144">
        <f t="shared" si="141"/>
        <v>914.41824500000166</v>
      </c>
      <c r="H276" s="144">
        <f t="shared" si="141"/>
        <v>914.41824500000166</v>
      </c>
      <c r="I276" s="144">
        <f t="shared" si="141"/>
        <v>914.41824500000166</v>
      </c>
      <c r="J276" s="152"/>
    </row>
    <row r="277" spans="1:10" x14ac:dyDescent="0.45">
      <c r="A277" s="26" t="s">
        <v>28</v>
      </c>
      <c r="B277" s="5"/>
      <c r="C277" s="8">
        <v>0.90900000000000003</v>
      </c>
      <c r="D277" s="8">
        <v>0.82599999999999996</v>
      </c>
      <c r="E277" s="8">
        <v>0.751</v>
      </c>
      <c r="F277" s="8">
        <v>0.68300000000000005</v>
      </c>
      <c r="G277" s="8">
        <v>0.621</v>
      </c>
      <c r="H277" s="8">
        <v>0.56399999999999995</v>
      </c>
      <c r="I277" s="8">
        <v>0.51300000000000001</v>
      </c>
      <c r="J277" s="27"/>
    </row>
    <row r="278" spans="1:10" x14ac:dyDescent="0.45">
      <c r="A278" s="24" t="s">
        <v>29</v>
      </c>
      <c r="B278" s="55"/>
      <c r="C278" s="56">
        <f>C276*C277</f>
        <v>831.20618470500153</v>
      </c>
      <c r="D278" s="56">
        <f t="shared" ref="D278:I278" si="142">D276*D277</f>
        <v>755.30947037000135</v>
      </c>
      <c r="E278" s="56">
        <f t="shared" si="142"/>
        <v>686.72810199500123</v>
      </c>
      <c r="F278" s="56">
        <f t="shared" si="142"/>
        <v>624.54766133500118</v>
      </c>
      <c r="G278" s="56">
        <f t="shared" si="142"/>
        <v>567.85373014500101</v>
      </c>
      <c r="H278" s="56">
        <f t="shared" si="142"/>
        <v>515.73189018000085</v>
      </c>
      <c r="I278" s="56">
        <f t="shared" si="142"/>
        <v>469.09655968500084</v>
      </c>
      <c r="J278" s="153"/>
    </row>
    <row r="279" spans="1:10" x14ac:dyDescent="0.45">
      <c r="A279" s="16" t="s">
        <v>30</v>
      </c>
      <c r="B279" s="12">
        <v>-6500</v>
      </c>
      <c r="C279" s="9"/>
      <c r="D279" s="9"/>
      <c r="E279" s="9"/>
      <c r="F279" s="9"/>
      <c r="G279" s="9"/>
      <c r="H279" s="9"/>
      <c r="I279" s="9"/>
      <c r="J279" s="28"/>
    </row>
    <row r="280" spans="1:10" ht="14.65" thickBot="1" x14ac:dyDescent="0.5">
      <c r="A280" s="29" t="s">
        <v>31</v>
      </c>
      <c r="B280" s="30"/>
      <c r="C280" s="30">
        <f>B279+C278</f>
        <v>-5668.7938152949982</v>
      </c>
      <c r="D280" s="30">
        <f>C280+D278</f>
        <v>-4913.4843449249965</v>
      </c>
      <c r="E280" s="30">
        <f t="shared" ref="E280:I280" si="143">D280+E278</f>
        <v>-4226.7562429299951</v>
      </c>
      <c r="F280" s="30">
        <f t="shared" si="143"/>
        <v>-3602.208581594994</v>
      </c>
      <c r="G280" s="30">
        <f t="shared" si="143"/>
        <v>-3034.354851449993</v>
      </c>
      <c r="H280" s="30">
        <f t="shared" si="143"/>
        <v>-2518.6229612699922</v>
      </c>
      <c r="I280" s="161">
        <f t="shared" si="143"/>
        <v>-2049.5264015849912</v>
      </c>
      <c r="J280" s="31"/>
    </row>
    <row r="282" spans="1:10" ht="14.65" thickBot="1" x14ac:dyDescent="0.5">
      <c r="A282" s="169" t="s">
        <v>156</v>
      </c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1:10" ht="14.65" thickBot="1" x14ac:dyDescent="0.5">
      <c r="A283" s="145" t="s">
        <v>17</v>
      </c>
      <c r="B283" s="146"/>
      <c r="C283" s="147" t="s">
        <v>33</v>
      </c>
      <c r="D283" s="147" t="s">
        <v>34</v>
      </c>
      <c r="E283" s="147" t="s">
        <v>35</v>
      </c>
      <c r="F283" s="147" t="s">
        <v>36</v>
      </c>
      <c r="G283" s="147" t="s">
        <v>37</v>
      </c>
      <c r="H283" s="147" t="s">
        <v>38</v>
      </c>
      <c r="I283" s="147" t="s">
        <v>39</v>
      </c>
      <c r="J283" s="148"/>
    </row>
    <row r="284" spans="1:10" x14ac:dyDescent="0.45">
      <c r="A284" s="154" t="s">
        <v>10</v>
      </c>
      <c r="B284" s="155"/>
      <c r="C284" s="155"/>
      <c r="D284" s="155"/>
      <c r="E284" s="155"/>
      <c r="F284" s="155"/>
      <c r="G284" s="155"/>
      <c r="H284" s="155"/>
      <c r="I284" s="155"/>
      <c r="J284" s="156"/>
    </row>
    <row r="285" spans="1:10" x14ac:dyDescent="0.45">
      <c r="A285" s="16" t="s">
        <v>8</v>
      </c>
      <c r="B285" s="11"/>
      <c r="C285" s="11">
        <f>$C$10*12*$C$9</f>
        <v>18677.106</v>
      </c>
      <c r="D285" s="11">
        <f t="shared" ref="D285:I285" si="144">$C$10*12*$C$9</f>
        <v>18677.106</v>
      </c>
      <c r="E285" s="11">
        <f t="shared" si="144"/>
        <v>18677.106</v>
      </c>
      <c r="F285" s="11">
        <f t="shared" si="144"/>
        <v>18677.106</v>
      </c>
      <c r="G285" s="11">
        <f t="shared" si="144"/>
        <v>18677.106</v>
      </c>
      <c r="H285" s="11">
        <f t="shared" si="144"/>
        <v>18677.106</v>
      </c>
      <c r="I285" s="11">
        <f t="shared" si="144"/>
        <v>18677.106</v>
      </c>
      <c r="J285" s="17"/>
    </row>
    <row r="286" spans="1:10" x14ac:dyDescent="0.45">
      <c r="A286" s="16" t="s">
        <v>44</v>
      </c>
      <c r="B286" s="11"/>
      <c r="C286" s="11">
        <f>C285/6</f>
        <v>3112.8510000000001</v>
      </c>
      <c r="D286" s="11">
        <f t="shared" ref="D286:I286" si="145">D285/6</f>
        <v>3112.8510000000001</v>
      </c>
      <c r="E286" s="11">
        <f t="shared" si="145"/>
        <v>3112.8510000000001</v>
      </c>
      <c r="F286" s="11">
        <f t="shared" si="145"/>
        <v>3112.8510000000001</v>
      </c>
      <c r="G286" s="11">
        <f t="shared" si="145"/>
        <v>3112.8510000000001</v>
      </c>
      <c r="H286" s="11">
        <f t="shared" si="145"/>
        <v>3112.8510000000001</v>
      </c>
      <c r="I286" s="11">
        <f t="shared" si="145"/>
        <v>3112.8510000000001</v>
      </c>
      <c r="J286" s="17"/>
    </row>
    <row r="287" spans="1:10" x14ac:dyDescent="0.45">
      <c r="A287" s="15" t="s">
        <v>9</v>
      </c>
      <c r="B287" s="13"/>
      <c r="C287" s="13">
        <f>C285-C286</f>
        <v>15564.254999999999</v>
      </c>
      <c r="D287" s="13">
        <f t="shared" ref="D287:I287" si="146">D285-D286</f>
        <v>15564.254999999999</v>
      </c>
      <c r="E287" s="13">
        <f t="shared" si="146"/>
        <v>15564.254999999999</v>
      </c>
      <c r="F287" s="13">
        <f t="shared" si="146"/>
        <v>15564.254999999999</v>
      </c>
      <c r="G287" s="13">
        <f t="shared" si="146"/>
        <v>15564.254999999999</v>
      </c>
      <c r="H287" s="13">
        <f t="shared" si="146"/>
        <v>15564.254999999999</v>
      </c>
      <c r="I287" s="13">
        <f t="shared" si="146"/>
        <v>15564.254999999999</v>
      </c>
      <c r="J287" s="17"/>
    </row>
    <row r="288" spans="1:10" x14ac:dyDescent="0.45">
      <c r="A288" s="15" t="s">
        <v>104</v>
      </c>
      <c r="B288" s="11"/>
      <c r="C288" s="11"/>
      <c r="D288" s="11"/>
      <c r="E288" s="11"/>
      <c r="F288" s="11"/>
      <c r="G288" s="11"/>
      <c r="H288" s="11"/>
      <c r="I288" s="11"/>
      <c r="J288" s="17"/>
    </row>
    <row r="289" spans="1:11" x14ac:dyDescent="0.45">
      <c r="A289" s="16" t="s">
        <v>12</v>
      </c>
      <c r="B289" s="11"/>
      <c r="C289" s="11">
        <f>$D$77</f>
        <v>10948.845600000001</v>
      </c>
      <c r="D289" s="11">
        <f t="shared" ref="D289:I289" si="147">$D$77</f>
        <v>10948.845600000001</v>
      </c>
      <c r="E289" s="11">
        <f t="shared" si="147"/>
        <v>10948.845600000001</v>
      </c>
      <c r="F289" s="11">
        <f t="shared" si="147"/>
        <v>10948.845600000001</v>
      </c>
      <c r="G289" s="11">
        <f t="shared" si="147"/>
        <v>10948.845600000001</v>
      </c>
      <c r="H289" s="11">
        <f t="shared" si="147"/>
        <v>10948.845600000001</v>
      </c>
      <c r="I289" s="11">
        <f t="shared" si="147"/>
        <v>10948.845600000001</v>
      </c>
      <c r="J289" s="17"/>
    </row>
    <row r="290" spans="1:11" x14ac:dyDescent="0.45">
      <c r="A290" s="16" t="s">
        <v>44</v>
      </c>
      <c r="B290" s="11"/>
      <c r="C290" s="11">
        <f>C289/6</f>
        <v>1824.8076000000001</v>
      </c>
      <c r="D290" s="11">
        <f t="shared" ref="D290:I290" si="148">D289/6</f>
        <v>1824.8076000000001</v>
      </c>
      <c r="E290" s="11">
        <f t="shared" si="148"/>
        <v>1824.8076000000001</v>
      </c>
      <c r="F290" s="11">
        <f t="shared" si="148"/>
        <v>1824.8076000000001</v>
      </c>
      <c r="G290" s="11">
        <f t="shared" si="148"/>
        <v>1824.8076000000001</v>
      </c>
      <c r="H290" s="11">
        <f t="shared" si="148"/>
        <v>1824.8076000000001</v>
      </c>
      <c r="I290" s="11">
        <f t="shared" si="148"/>
        <v>1824.8076000000001</v>
      </c>
      <c r="J290" s="17"/>
    </row>
    <row r="291" spans="1:11" x14ac:dyDescent="0.45">
      <c r="A291" s="15" t="s">
        <v>19</v>
      </c>
      <c r="B291" s="13"/>
      <c r="C291" s="13">
        <f t="shared" ref="C291:I291" si="149">C289-C290</f>
        <v>9124.0380000000005</v>
      </c>
      <c r="D291" s="13">
        <f t="shared" si="149"/>
        <v>9124.0380000000005</v>
      </c>
      <c r="E291" s="13">
        <f t="shared" si="149"/>
        <v>9124.0380000000005</v>
      </c>
      <c r="F291" s="13">
        <f t="shared" si="149"/>
        <v>9124.0380000000005</v>
      </c>
      <c r="G291" s="13">
        <f t="shared" si="149"/>
        <v>9124.0380000000005</v>
      </c>
      <c r="H291" s="13">
        <f t="shared" si="149"/>
        <v>9124.0380000000005</v>
      </c>
      <c r="I291" s="13">
        <f t="shared" si="149"/>
        <v>9124.0380000000005</v>
      </c>
      <c r="J291" s="17"/>
    </row>
    <row r="292" spans="1:11" x14ac:dyDescent="0.45">
      <c r="A292" s="16" t="s">
        <v>102</v>
      </c>
      <c r="B292" s="11"/>
      <c r="C292" s="11">
        <f>$B$19</f>
        <v>1327.2</v>
      </c>
      <c r="D292" s="11">
        <f t="shared" ref="D292:I292" si="150">$B$19</f>
        <v>1327.2</v>
      </c>
      <c r="E292" s="11">
        <f t="shared" si="150"/>
        <v>1327.2</v>
      </c>
      <c r="F292" s="11">
        <f t="shared" si="150"/>
        <v>1327.2</v>
      </c>
      <c r="G292" s="11">
        <f t="shared" si="150"/>
        <v>1327.2</v>
      </c>
      <c r="H292" s="11">
        <f t="shared" si="150"/>
        <v>1327.2</v>
      </c>
      <c r="I292" s="11">
        <f t="shared" si="150"/>
        <v>1327.2</v>
      </c>
      <c r="J292" s="17"/>
    </row>
    <row r="293" spans="1:11" x14ac:dyDescent="0.45">
      <c r="A293" s="15" t="s">
        <v>105</v>
      </c>
      <c r="B293" s="12"/>
      <c r="C293" s="12">
        <f>C291+C292</f>
        <v>10451.238000000001</v>
      </c>
      <c r="D293" s="12">
        <f t="shared" ref="D293:I293" si="151">D291+D292</f>
        <v>10451.238000000001</v>
      </c>
      <c r="E293" s="12">
        <f t="shared" si="151"/>
        <v>10451.238000000001</v>
      </c>
      <c r="F293" s="12">
        <f t="shared" si="151"/>
        <v>10451.238000000001</v>
      </c>
      <c r="G293" s="12">
        <f t="shared" si="151"/>
        <v>10451.238000000001</v>
      </c>
      <c r="H293" s="12">
        <f t="shared" si="151"/>
        <v>10451.238000000001</v>
      </c>
      <c r="I293" s="12">
        <f t="shared" si="151"/>
        <v>10451.238000000001</v>
      </c>
      <c r="J293" s="17"/>
    </row>
    <row r="294" spans="1:11" x14ac:dyDescent="0.45">
      <c r="A294" s="134" t="s">
        <v>101</v>
      </c>
      <c r="B294" s="135"/>
      <c r="C294" s="135">
        <f>C287-C293</f>
        <v>5113.016999999998</v>
      </c>
      <c r="D294" s="135">
        <f t="shared" ref="D294:I294" si="152">D287-D293</f>
        <v>5113.016999999998</v>
      </c>
      <c r="E294" s="135">
        <f t="shared" si="152"/>
        <v>5113.016999999998</v>
      </c>
      <c r="F294" s="135">
        <f t="shared" si="152"/>
        <v>5113.016999999998</v>
      </c>
      <c r="G294" s="135">
        <f t="shared" si="152"/>
        <v>5113.016999999998</v>
      </c>
      <c r="H294" s="135">
        <f t="shared" si="152"/>
        <v>5113.016999999998</v>
      </c>
      <c r="I294" s="135">
        <f t="shared" si="152"/>
        <v>5113.016999999998</v>
      </c>
      <c r="J294" s="17"/>
    </row>
    <row r="295" spans="1:11" x14ac:dyDescent="0.45">
      <c r="A295" s="15" t="s">
        <v>24</v>
      </c>
      <c r="B295" s="135"/>
      <c r="C295" s="135"/>
      <c r="D295" s="135"/>
      <c r="E295" s="135"/>
      <c r="F295" s="135"/>
      <c r="G295" s="135"/>
      <c r="H295" s="135"/>
      <c r="I295" s="135"/>
      <c r="J295" s="17"/>
      <c r="K295" s="150"/>
    </row>
    <row r="296" spans="1:11" x14ac:dyDescent="0.45">
      <c r="A296" s="16" t="s">
        <v>103</v>
      </c>
      <c r="B296" s="11"/>
      <c r="C296" s="11">
        <f>$B$18</f>
        <v>96</v>
      </c>
      <c r="D296" s="11">
        <f t="shared" ref="D296:I296" si="153">$B$18</f>
        <v>96</v>
      </c>
      <c r="E296" s="11">
        <f t="shared" si="153"/>
        <v>96</v>
      </c>
      <c r="F296" s="11">
        <f t="shared" si="153"/>
        <v>96</v>
      </c>
      <c r="G296" s="11">
        <f t="shared" si="153"/>
        <v>96</v>
      </c>
      <c r="H296" s="11">
        <f t="shared" si="153"/>
        <v>96</v>
      </c>
      <c r="I296" s="11">
        <f t="shared" si="153"/>
        <v>96</v>
      </c>
      <c r="J296" s="17"/>
      <c r="K296" s="151"/>
    </row>
    <row r="297" spans="1:11" x14ac:dyDescent="0.45">
      <c r="A297" s="15" t="s">
        <v>107</v>
      </c>
      <c r="B297" s="5"/>
      <c r="C297" s="11"/>
      <c r="D297" s="11"/>
      <c r="E297" s="11"/>
      <c r="F297" s="11"/>
      <c r="G297" s="11"/>
      <c r="H297" s="11"/>
      <c r="I297" s="11"/>
      <c r="J297" s="149"/>
      <c r="K297" s="151"/>
    </row>
    <row r="298" spans="1:11" x14ac:dyDescent="0.45">
      <c r="A298" s="16" t="s">
        <v>108</v>
      </c>
      <c r="B298" s="5"/>
      <c r="C298" s="11">
        <f>$B$17</f>
        <v>432</v>
      </c>
      <c r="D298" s="11">
        <f t="shared" ref="D298:I298" si="154">$B$17</f>
        <v>432</v>
      </c>
      <c r="E298" s="11">
        <f t="shared" si="154"/>
        <v>432</v>
      </c>
      <c r="F298" s="11">
        <f t="shared" si="154"/>
        <v>432</v>
      </c>
      <c r="G298" s="11">
        <f t="shared" si="154"/>
        <v>432</v>
      </c>
      <c r="H298" s="11">
        <f t="shared" si="154"/>
        <v>432</v>
      </c>
      <c r="I298" s="11">
        <f t="shared" si="154"/>
        <v>432</v>
      </c>
      <c r="J298" s="149"/>
    </row>
    <row r="299" spans="1:11" x14ac:dyDescent="0.45">
      <c r="A299" s="16" t="s">
        <v>20</v>
      </c>
      <c r="B299" s="11"/>
      <c r="C299" s="11">
        <v>500.3</v>
      </c>
      <c r="D299" s="11">
        <v>500.3</v>
      </c>
      <c r="E299" s="11">
        <v>500.3</v>
      </c>
      <c r="F299" s="11">
        <v>500.3</v>
      </c>
      <c r="G299" s="11">
        <v>500.3</v>
      </c>
      <c r="H299" s="11">
        <v>500.3</v>
      </c>
      <c r="I299" s="11">
        <v>500.3</v>
      </c>
      <c r="J299" s="17"/>
    </row>
    <row r="300" spans="1:11" x14ac:dyDescent="0.45">
      <c r="A300" s="16" t="s">
        <v>15</v>
      </c>
      <c r="B300" s="11"/>
      <c r="C300" s="11">
        <f>22%*(C292+C296+C298)</f>
        <v>408.14400000000001</v>
      </c>
      <c r="D300" s="11">
        <f t="shared" ref="D300:I300" si="155">22%*(D292+D296+D298)</f>
        <v>408.14400000000001</v>
      </c>
      <c r="E300" s="11">
        <f t="shared" si="155"/>
        <v>408.14400000000001</v>
      </c>
      <c r="F300" s="11">
        <f t="shared" si="155"/>
        <v>408.14400000000001</v>
      </c>
      <c r="G300" s="11">
        <f t="shared" si="155"/>
        <v>408.14400000000001</v>
      </c>
      <c r="H300" s="11">
        <f t="shared" si="155"/>
        <v>408.14400000000001</v>
      </c>
      <c r="I300" s="11">
        <f t="shared" si="155"/>
        <v>408.14400000000001</v>
      </c>
      <c r="J300" s="17"/>
    </row>
    <row r="301" spans="1:11" x14ac:dyDescent="0.45">
      <c r="A301" s="15" t="s">
        <v>109</v>
      </c>
      <c r="B301" s="12"/>
      <c r="C301" s="13">
        <f>SUM(C298:C300)</f>
        <v>1340.444</v>
      </c>
      <c r="D301" s="13">
        <f t="shared" ref="D301:I301" si="156">SUM(D298:D300)</f>
        <v>1340.444</v>
      </c>
      <c r="E301" s="13">
        <f t="shared" si="156"/>
        <v>1340.444</v>
      </c>
      <c r="F301" s="13">
        <f t="shared" si="156"/>
        <v>1340.444</v>
      </c>
      <c r="G301" s="13">
        <f t="shared" si="156"/>
        <v>1340.444</v>
      </c>
      <c r="H301" s="13">
        <f t="shared" si="156"/>
        <v>1340.444</v>
      </c>
      <c r="I301" s="13">
        <f t="shared" si="156"/>
        <v>1340.444</v>
      </c>
      <c r="J301" s="28"/>
    </row>
    <row r="302" spans="1:11" x14ac:dyDescent="0.45">
      <c r="A302" s="15" t="s">
        <v>100</v>
      </c>
      <c r="B302" s="59"/>
      <c r="C302" s="13">
        <f>C296+C301</f>
        <v>1436.444</v>
      </c>
      <c r="D302" s="13">
        <f t="shared" ref="D302:I302" si="157">D296+D301</f>
        <v>1436.444</v>
      </c>
      <c r="E302" s="13">
        <f t="shared" si="157"/>
        <v>1436.444</v>
      </c>
      <c r="F302" s="13">
        <f t="shared" si="157"/>
        <v>1436.444</v>
      </c>
      <c r="G302" s="13">
        <f t="shared" si="157"/>
        <v>1436.444</v>
      </c>
      <c r="H302" s="13">
        <f t="shared" si="157"/>
        <v>1436.444</v>
      </c>
      <c r="I302" s="13">
        <f t="shared" si="157"/>
        <v>1436.444</v>
      </c>
      <c r="J302" s="149"/>
    </row>
    <row r="303" spans="1:11" x14ac:dyDescent="0.45">
      <c r="A303" s="134" t="s">
        <v>106</v>
      </c>
      <c r="B303" s="139"/>
      <c r="C303" s="135">
        <f>C294-C302</f>
        <v>3676.572999999998</v>
      </c>
      <c r="D303" s="135">
        <f t="shared" ref="D303:I303" si="158">D294-D302</f>
        <v>3676.572999999998</v>
      </c>
      <c r="E303" s="135">
        <f t="shared" si="158"/>
        <v>3676.572999999998</v>
      </c>
      <c r="F303" s="135">
        <f t="shared" si="158"/>
        <v>3676.572999999998</v>
      </c>
      <c r="G303" s="135">
        <f t="shared" si="158"/>
        <v>3676.572999999998</v>
      </c>
      <c r="H303" s="135">
        <f t="shared" si="158"/>
        <v>3676.572999999998</v>
      </c>
      <c r="I303" s="135">
        <f t="shared" si="158"/>
        <v>3676.572999999998</v>
      </c>
      <c r="J303" s="149"/>
    </row>
    <row r="304" spans="1:11" x14ac:dyDescent="0.45">
      <c r="A304" s="16" t="s">
        <v>14</v>
      </c>
      <c r="B304" s="11"/>
      <c r="C304" s="11">
        <f>18%*C303</f>
        <v>661.78313999999966</v>
      </c>
      <c r="D304" s="11">
        <f t="shared" ref="D304:I304" si="159">18%*D303</f>
        <v>661.78313999999966</v>
      </c>
      <c r="E304" s="11">
        <f t="shared" si="159"/>
        <v>661.78313999999966</v>
      </c>
      <c r="F304" s="11">
        <f t="shared" si="159"/>
        <v>661.78313999999966</v>
      </c>
      <c r="G304" s="11">
        <f t="shared" si="159"/>
        <v>661.78313999999966</v>
      </c>
      <c r="H304" s="11">
        <f t="shared" si="159"/>
        <v>661.78313999999966</v>
      </c>
      <c r="I304" s="11">
        <f t="shared" si="159"/>
        <v>661.78313999999966</v>
      </c>
      <c r="J304" s="17"/>
    </row>
    <row r="305" spans="1:11" x14ac:dyDescent="0.45">
      <c r="A305" s="24" t="s">
        <v>21</v>
      </c>
      <c r="B305" s="25"/>
      <c r="C305" s="25">
        <f>C303-C304</f>
        <v>3014.7898599999985</v>
      </c>
      <c r="D305" s="25">
        <f t="shared" ref="D305:I305" si="160">D303-D304</f>
        <v>3014.7898599999985</v>
      </c>
      <c r="E305" s="25">
        <f t="shared" si="160"/>
        <v>3014.7898599999985</v>
      </c>
      <c r="F305" s="25">
        <f t="shared" si="160"/>
        <v>3014.7898599999985</v>
      </c>
      <c r="G305" s="25">
        <f t="shared" si="160"/>
        <v>3014.7898599999985</v>
      </c>
      <c r="H305" s="25">
        <f t="shared" si="160"/>
        <v>3014.7898599999985</v>
      </c>
      <c r="I305" s="25">
        <f t="shared" si="160"/>
        <v>3014.7898599999985</v>
      </c>
      <c r="J305" s="17"/>
    </row>
    <row r="306" spans="1:11" x14ac:dyDescent="0.45">
      <c r="A306" s="16" t="s">
        <v>18</v>
      </c>
      <c r="B306" s="5"/>
      <c r="C306" s="11">
        <f>25%*C305</f>
        <v>753.69746499999962</v>
      </c>
      <c r="D306" s="11">
        <f t="shared" ref="D306:I306" si="161">25%*D305</f>
        <v>753.69746499999962</v>
      </c>
      <c r="E306" s="11">
        <f t="shared" si="161"/>
        <v>753.69746499999962</v>
      </c>
      <c r="F306" s="11">
        <f t="shared" si="161"/>
        <v>753.69746499999962</v>
      </c>
      <c r="G306" s="11">
        <f t="shared" si="161"/>
        <v>753.69746499999962</v>
      </c>
      <c r="H306" s="11">
        <f t="shared" si="161"/>
        <v>753.69746499999962</v>
      </c>
      <c r="I306" s="11">
        <f t="shared" si="161"/>
        <v>753.69746499999962</v>
      </c>
      <c r="J306" s="17"/>
    </row>
    <row r="307" spans="1:11" x14ac:dyDescent="0.45">
      <c r="A307" s="41" t="s">
        <v>25</v>
      </c>
      <c r="B307" s="59"/>
      <c r="C307" s="144">
        <f>C305-C306+C299</f>
        <v>2761.3923949999989</v>
      </c>
      <c r="D307" s="144">
        <f t="shared" ref="D307:I307" si="162">D305-D306+D299</f>
        <v>2761.3923949999989</v>
      </c>
      <c r="E307" s="144">
        <f t="shared" si="162"/>
        <v>2761.3923949999989</v>
      </c>
      <c r="F307" s="144">
        <f t="shared" si="162"/>
        <v>2761.3923949999989</v>
      </c>
      <c r="G307" s="144">
        <f t="shared" si="162"/>
        <v>2761.3923949999989</v>
      </c>
      <c r="H307" s="144">
        <f t="shared" si="162"/>
        <v>2761.3923949999989</v>
      </c>
      <c r="I307" s="144">
        <f t="shared" si="162"/>
        <v>2761.3923949999989</v>
      </c>
      <c r="J307" s="152"/>
    </row>
    <row r="308" spans="1:11" x14ac:dyDescent="0.45">
      <c r="A308" s="26" t="s">
        <v>28</v>
      </c>
      <c r="B308" s="5"/>
      <c r="C308" s="8">
        <v>0.90900000000000003</v>
      </c>
      <c r="D308" s="8">
        <v>0.82599999999999996</v>
      </c>
      <c r="E308" s="8">
        <v>0.751</v>
      </c>
      <c r="F308" s="8">
        <v>0.68300000000000005</v>
      </c>
      <c r="G308" s="8">
        <v>0.621</v>
      </c>
      <c r="H308" s="8">
        <v>0.56399999999999995</v>
      </c>
      <c r="I308" s="8">
        <v>0.51300000000000001</v>
      </c>
      <c r="J308" s="27"/>
    </row>
    <row r="309" spans="1:11" x14ac:dyDescent="0.45">
      <c r="A309" s="24" t="s">
        <v>29</v>
      </c>
      <c r="B309" s="55"/>
      <c r="C309" s="56">
        <f>C307*C308</f>
        <v>2510.1056870549992</v>
      </c>
      <c r="D309" s="56">
        <f t="shared" ref="D309:I309" si="163">D307*D308</f>
        <v>2280.9101182699992</v>
      </c>
      <c r="E309" s="56">
        <f t="shared" si="163"/>
        <v>2073.805688644999</v>
      </c>
      <c r="F309" s="56">
        <f t="shared" si="163"/>
        <v>1886.0310057849995</v>
      </c>
      <c r="G309" s="56">
        <f t="shared" si="163"/>
        <v>1714.8246772949994</v>
      </c>
      <c r="H309" s="56">
        <f t="shared" si="163"/>
        <v>1557.4253107799993</v>
      </c>
      <c r="I309" s="56">
        <f t="shared" si="163"/>
        <v>1416.5942986349994</v>
      </c>
      <c r="J309" s="153"/>
    </row>
    <row r="310" spans="1:11" x14ac:dyDescent="0.45">
      <c r="A310" s="16" t="s">
        <v>30</v>
      </c>
      <c r="B310" s="12">
        <v>-6500</v>
      </c>
      <c r="C310" s="9"/>
      <c r="D310" s="9"/>
      <c r="E310" s="9"/>
      <c r="F310" s="9"/>
      <c r="G310" s="9"/>
      <c r="H310" s="9"/>
      <c r="I310" s="9"/>
      <c r="J310" s="28"/>
    </row>
    <row r="311" spans="1:11" ht="14.65" thickBot="1" x14ac:dyDescent="0.5">
      <c r="A311" s="29" t="s">
        <v>31</v>
      </c>
      <c r="B311" s="30"/>
      <c r="C311" s="30">
        <f>B310+C309</f>
        <v>-3989.8943129450008</v>
      </c>
      <c r="D311" s="30">
        <f>C311+D309</f>
        <v>-1708.9841946750016</v>
      </c>
      <c r="E311" s="30">
        <f t="shared" ref="E311:I311" si="164">D311+E309</f>
        <v>364.82149396999739</v>
      </c>
      <c r="F311" s="30">
        <f t="shared" si="164"/>
        <v>2250.8524997549966</v>
      </c>
      <c r="G311" s="30">
        <f t="shared" si="164"/>
        <v>3965.6771770499963</v>
      </c>
      <c r="H311" s="30">
        <f t="shared" si="164"/>
        <v>5523.1024878299959</v>
      </c>
      <c r="I311" s="161">
        <f t="shared" si="164"/>
        <v>6939.6967864649951</v>
      </c>
      <c r="J311" s="31"/>
    </row>
    <row r="313" spans="1:11" ht="14.65" thickBot="1" x14ac:dyDescent="0.5">
      <c r="A313" s="169" t="s">
        <v>157</v>
      </c>
      <c r="B313" s="169"/>
      <c r="C313" s="169"/>
      <c r="D313" s="169"/>
      <c r="E313" s="169"/>
      <c r="F313" s="169"/>
      <c r="G313" s="169"/>
      <c r="H313" s="169"/>
      <c r="I313" s="169"/>
      <c r="J313" s="169"/>
      <c r="K313" s="150"/>
    </row>
    <row r="314" spans="1:11" ht="14.65" thickBot="1" x14ac:dyDescent="0.5">
      <c r="A314" s="145" t="s">
        <v>17</v>
      </c>
      <c r="B314" s="146"/>
      <c r="C314" s="147" t="s">
        <v>33</v>
      </c>
      <c r="D314" s="147" t="s">
        <v>34</v>
      </c>
      <c r="E314" s="147" t="s">
        <v>35</v>
      </c>
      <c r="F314" s="147" t="s">
        <v>36</v>
      </c>
      <c r="G314" s="147" t="s">
        <v>37</v>
      </c>
      <c r="H314" s="147" t="s">
        <v>38</v>
      </c>
      <c r="I314" s="147" t="s">
        <v>39</v>
      </c>
      <c r="J314" s="148"/>
      <c r="K314" s="151"/>
    </row>
    <row r="315" spans="1:11" x14ac:dyDescent="0.45">
      <c r="A315" s="154" t="s">
        <v>10</v>
      </c>
      <c r="B315" s="155"/>
      <c r="C315" s="155"/>
      <c r="D315" s="155"/>
      <c r="E315" s="155"/>
      <c r="F315" s="155"/>
      <c r="G315" s="155"/>
      <c r="H315" s="155"/>
      <c r="I315" s="155"/>
      <c r="J315" s="156"/>
      <c r="K315" s="151"/>
    </row>
    <row r="316" spans="1:11" x14ac:dyDescent="0.45">
      <c r="A316" s="16" t="s">
        <v>8</v>
      </c>
      <c r="B316" s="11"/>
      <c r="C316" s="11">
        <f>$C$10*12*$C$9</f>
        <v>18677.106</v>
      </c>
      <c r="D316" s="11">
        <f t="shared" ref="D316:I316" si="165">$C$10*12*$C$9</f>
        <v>18677.106</v>
      </c>
      <c r="E316" s="11">
        <f t="shared" si="165"/>
        <v>18677.106</v>
      </c>
      <c r="F316" s="11">
        <f t="shared" si="165"/>
        <v>18677.106</v>
      </c>
      <c r="G316" s="11">
        <f t="shared" si="165"/>
        <v>18677.106</v>
      </c>
      <c r="H316" s="11">
        <f t="shared" si="165"/>
        <v>18677.106</v>
      </c>
      <c r="I316" s="11">
        <f t="shared" si="165"/>
        <v>18677.106</v>
      </c>
      <c r="J316" s="17"/>
    </row>
    <row r="317" spans="1:11" x14ac:dyDescent="0.45">
      <c r="A317" s="16" t="s">
        <v>44</v>
      </c>
      <c r="B317" s="11"/>
      <c r="C317" s="11">
        <f>C316/6</f>
        <v>3112.8510000000001</v>
      </c>
      <c r="D317" s="11">
        <f t="shared" ref="D317:I317" si="166">D316/6</f>
        <v>3112.8510000000001</v>
      </c>
      <c r="E317" s="11">
        <f t="shared" si="166"/>
        <v>3112.8510000000001</v>
      </c>
      <c r="F317" s="11">
        <f t="shared" si="166"/>
        <v>3112.8510000000001</v>
      </c>
      <c r="G317" s="11">
        <f t="shared" si="166"/>
        <v>3112.8510000000001</v>
      </c>
      <c r="H317" s="11">
        <f t="shared" si="166"/>
        <v>3112.8510000000001</v>
      </c>
      <c r="I317" s="11">
        <f t="shared" si="166"/>
        <v>3112.8510000000001</v>
      </c>
      <c r="J317" s="17"/>
    </row>
    <row r="318" spans="1:11" x14ac:dyDescent="0.45">
      <c r="A318" s="15" t="s">
        <v>9</v>
      </c>
      <c r="B318" s="13"/>
      <c r="C318" s="13">
        <f>C316-C317</f>
        <v>15564.254999999999</v>
      </c>
      <c r="D318" s="13">
        <f t="shared" ref="D318:I318" si="167">D316-D317</f>
        <v>15564.254999999999</v>
      </c>
      <c r="E318" s="13">
        <f t="shared" si="167"/>
        <v>15564.254999999999</v>
      </c>
      <c r="F318" s="13">
        <f t="shared" si="167"/>
        <v>15564.254999999999</v>
      </c>
      <c r="G318" s="13">
        <f t="shared" si="167"/>
        <v>15564.254999999999</v>
      </c>
      <c r="H318" s="13">
        <f t="shared" si="167"/>
        <v>15564.254999999999</v>
      </c>
      <c r="I318" s="13">
        <f t="shared" si="167"/>
        <v>15564.254999999999</v>
      </c>
      <c r="J318" s="17"/>
    </row>
    <row r="319" spans="1:11" x14ac:dyDescent="0.45">
      <c r="A319" s="15" t="s">
        <v>104</v>
      </c>
      <c r="B319" s="11"/>
      <c r="C319" s="11"/>
      <c r="D319" s="11"/>
      <c r="E319" s="11"/>
      <c r="F319" s="11"/>
      <c r="G319" s="11"/>
      <c r="H319" s="11"/>
      <c r="I319" s="11"/>
      <c r="J319" s="17"/>
    </row>
    <row r="320" spans="1:11" x14ac:dyDescent="0.45">
      <c r="A320" s="16" t="s">
        <v>12</v>
      </c>
      <c r="B320" s="11"/>
      <c r="C320" s="11">
        <f>$D$85</f>
        <v>15153.339599999999</v>
      </c>
      <c r="D320" s="11">
        <f t="shared" ref="D320:I320" si="168">$D$85</f>
        <v>15153.339599999999</v>
      </c>
      <c r="E320" s="11">
        <f t="shared" si="168"/>
        <v>15153.339599999999</v>
      </c>
      <c r="F320" s="11">
        <f t="shared" si="168"/>
        <v>15153.339599999999</v>
      </c>
      <c r="G320" s="11">
        <f t="shared" si="168"/>
        <v>15153.339599999999</v>
      </c>
      <c r="H320" s="11">
        <f t="shared" si="168"/>
        <v>15153.339599999999</v>
      </c>
      <c r="I320" s="11">
        <f t="shared" si="168"/>
        <v>15153.339599999999</v>
      </c>
      <c r="J320" s="17"/>
    </row>
    <row r="321" spans="1:10" x14ac:dyDescent="0.45">
      <c r="A321" s="16" t="s">
        <v>44</v>
      </c>
      <c r="B321" s="11"/>
      <c r="C321" s="11">
        <f>C320/6</f>
        <v>2525.5565999999999</v>
      </c>
      <c r="D321" s="11">
        <f t="shared" ref="D321:I321" si="169">D320/6</f>
        <v>2525.5565999999999</v>
      </c>
      <c r="E321" s="11">
        <f t="shared" si="169"/>
        <v>2525.5565999999999</v>
      </c>
      <c r="F321" s="11">
        <f t="shared" si="169"/>
        <v>2525.5565999999999</v>
      </c>
      <c r="G321" s="11">
        <f t="shared" si="169"/>
        <v>2525.5565999999999</v>
      </c>
      <c r="H321" s="11">
        <f t="shared" si="169"/>
        <v>2525.5565999999999</v>
      </c>
      <c r="I321" s="11">
        <f t="shared" si="169"/>
        <v>2525.5565999999999</v>
      </c>
      <c r="J321" s="17"/>
    </row>
    <row r="322" spans="1:10" x14ac:dyDescent="0.45">
      <c r="A322" s="15" t="s">
        <v>19</v>
      </c>
      <c r="B322" s="13"/>
      <c r="C322" s="13">
        <f t="shared" ref="C322:I322" si="170">C320-C321</f>
        <v>12627.782999999999</v>
      </c>
      <c r="D322" s="13">
        <f t="shared" si="170"/>
        <v>12627.782999999999</v>
      </c>
      <c r="E322" s="13">
        <f t="shared" si="170"/>
        <v>12627.782999999999</v>
      </c>
      <c r="F322" s="13">
        <f t="shared" si="170"/>
        <v>12627.782999999999</v>
      </c>
      <c r="G322" s="13">
        <f t="shared" si="170"/>
        <v>12627.782999999999</v>
      </c>
      <c r="H322" s="13">
        <f t="shared" si="170"/>
        <v>12627.782999999999</v>
      </c>
      <c r="I322" s="13">
        <f t="shared" si="170"/>
        <v>12627.782999999999</v>
      </c>
      <c r="J322" s="17"/>
    </row>
    <row r="323" spans="1:10" x14ac:dyDescent="0.45">
      <c r="A323" s="16" t="s">
        <v>102</v>
      </c>
      <c r="B323" s="11"/>
      <c r="C323" s="11">
        <f>$B$19</f>
        <v>1327.2</v>
      </c>
      <c r="D323" s="11">
        <f t="shared" ref="D323:I323" si="171">$B$19</f>
        <v>1327.2</v>
      </c>
      <c r="E323" s="11">
        <f t="shared" si="171"/>
        <v>1327.2</v>
      </c>
      <c r="F323" s="11">
        <f t="shared" si="171"/>
        <v>1327.2</v>
      </c>
      <c r="G323" s="11">
        <f t="shared" si="171"/>
        <v>1327.2</v>
      </c>
      <c r="H323" s="11">
        <f t="shared" si="171"/>
        <v>1327.2</v>
      </c>
      <c r="I323" s="11">
        <f t="shared" si="171"/>
        <v>1327.2</v>
      </c>
      <c r="J323" s="17"/>
    </row>
    <row r="324" spans="1:10" x14ac:dyDescent="0.45">
      <c r="A324" s="15" t="s">
        <v>105</v>
      </c>
      <c r="B324" s="12"/>
      <c r="C324" s="12">
        <f>C322+C323</f>
        <v>13954.983</v>
      </c>
      <c r="D324" s="12">
        <f t="shared" ref="D324:I324" si="172">D322+D323</f>
        <v>13954.983</v>
      </c>
      <c r="E324" s="12">
        <f t="shared" si="172"/>
        <v>13954.983</v>
      </c>
      <c r="F324" s="12">
        <f t="shared" si="172"/>
        <v>13954.983</v>
      </c>
      <c r="G324" s="12">
        <f t="shared" si="172"/>
        <v>13954.983</v>
      </c>
      <c r="H324" s="12">
        <f t="shared" si="172"/>
        <v>13954.983</v>
      </c>
      <c r="I324" s="12">
        <f t="shared" si="172"/>
        <v>13954.983</v>
      </c>
      <c r="J324" s="17"/>
    </row>
    <row r="325" spans="1:10" x14ac:dyDescent="0.45">
      <c r="A325" s="134" t="s">
        <v>101</v>
      </c>
      <c r="B325" s="135"/>
      <c r="C325" s="135">
        <f>C318-C324</f>
        <v>1609.271999999999</v>
      </c>
      <c r="D325" s="135">
        <f t="shared" ref="D325:I325" si="173">D318-D324</f>
        <v>1609.271999999999</v>
      </c>
      <c r="E325" s="135">
        <f t="shared" si="173"/>
        <v>1609.271999999999</v>
      </c>
      <c r="F325" s="135">
        <f t="shared" si="173"/>
        <v>1609.271999999999</v>
      </c>
      <c r="G325" s="135">
        <f t="shared" si="173"/>
        <v>1609.271999999999</v>
      </c>
      <c r="H325" s="135">
        <f t="shared" si="173"/>
        <v>1609.271999999999</v>
      </c>
      <c r="I325" s="135">
        <f t="shared" si="173"/>
        <v>1609.271999999999</v>
      </c>
      <c r="J325" s="17"/>
    </row>
    <row r="326" spans="1:10" x14ac:dyDescent="0.45">
      <c r="A326" s="15" t="s">
        <v>24</v>
      </c>
      <c r="B326" s="135"/>
      <c r="C326" s="135"/>
      <c r="D326" s="135"/>
      <c r="E326" s="135"/>
      <c r="F326" s="135"/>
      <c r="G326" s="135"/>
      <c r="H326" s="135"/>
      <c r="I326" s="135"/>
      <c r="J326" s="17"/>
    </row>
    <row r="327" spans="1:10" x14ac:dyDescent="0.45">
      <c r="A327" s="16" t="s">
        <v>103</v>
      </c>
      <c r="B327" s="11"/>
      <c r="C327" s="11">
        <f>$B$18</f>
        <v>96</v>
      </c>
      <c r="D327" s="11">
        <f t="shared" ref="D327:I327" si="174">$B$18</f>
        <v>96</v>
      </c>
      <c r="E327" s="11">
        <f t="shared" si="174"/>
        <v>96</v>
      </c>
      <c r="F327" s="11">
        <f t="shared" si="174"/>
        <v>96</v>
      </c>
      <c r="G327" s="11">
        <f t="shared" si="174"/>
        <v>96</v>
      </c>
      <c r="H327" s="11">
        <f t="shared" si="174"/>
        <v>96</v>
      </c>
      <c r="I327" s="11">
        <f t="shared" si="174"/>
        <v>96</v>
      </c>
      <c r="J327" s="17"/>
    </row>
    <row r="328" spans="1:10" x14ac:dyDescent="0.45">
      <c r="A328" s="15" t="s">
        <v>107</v>
      </c>
      <c r="B328" s="5"/>
      <c r="C328" s="11"/>
      <c r="D328" s="11"/>
      <c r="E328" s="11"/>
      <c r="F328" s="11"/>
      <c r="G328" s="11"/>
      <c r="H328" s="11"/>
      <c r="I328" s="11"/>
      <c r="J328" s="149"/>
    </row>
    <row r="329" spans="1:10" x14ac:dyDescent="0.45">
      <c r="A329" s="16" t="s">
        <v>108</v>
      </c>
      <c r="B329" s="5"/>
      <c r="C329" s="11">
        <f>$B$17</f>
        <v>432</v>
      </c>
      <c r="D329" s="11">
        <f t="shared" ref="D329:I329" si="175">$B$17</f>
        <v>432</v>
      </c>
      <c r="E329" s="11">
        <f t="shared" si="175"/>
        <v>432</v>
      </c>
      <c r="F329" s="11">
        <f t="shared" si="175"/>
        <v>432</v>
      </c>
      <c r="G329" s="11">
        <f t="shared" si="175"/>
        <v>432</v>
      </c>
      <c r="H329" s="11">
        <f t="shared" si="175"/>
        <v>432</v>
      </c>
      <c r="I329" s="11">
        <f t="shared" si="175"/>
        <v>432</v>
      </c>
      <c r="J329" s="149"/>
    </row>
    <row r="330" spans="1:10" x14ac:dyDescent="0.45">
      <c r="A330" s="16" t="s">
        <v>20</v>
      </c>
      <c r="B330" s="11"/>
      <c r="C330" s="11">
        <v>500.3</v>
      </c>
      <c r="D330" s="11">
        <v>500.3</v>
      </c>
      <c r="E330" s="11">
        <v>500.3</v>
      </c>
      <c r="F330" s="11">
        <v>500.3</v>
      </c>
      <c r="G330" s="11">
        <v>500.3</v>
      </c>
      <c r="H330" s="11">
        <v>500.3</v>
      </c>
      <c r="I330" s="11">
        <v>500.3</v>
      </c>
      <c r="J330" s="17"/>
    </row>
    <row r="331" spans="1:10" x14ac:dyDescent="0.45">
      <c r="A331" s="16" t="s">
        <v>15</v>
      </c>
      <c r="B331" s="11"/>
      <c r="C331" s="11">
        <f>22%*(C323+C327+C329)</f>
        <v>408.14400000000001</v>
      </c>
      <c r="D331" s="11">
        <f t="shared" ref="D331:I331" si="176">22%*(D323+D327+D329)</f>
        <v>408.14400000000001</v>
      </c>
      <c r="E331" s="11">
        <f t="shared" si="176"/>
        <v>408.14400000000001</v>
      </c>
      <c r="F331" s="11">
        <f t="shared" si="176"/>
        <v>408.14400000000001</v>
      </c>
      <c r="G331" s="11">
        <f t="shared" si="176"/>
        <v>408.14400000000001</v>
      </c>
      <c r="H331" s="11">
        <f t="shared" si="176"/>
        <v>408.14400000000001</v>
      </c>
      <c r="I331" s="11">
        <f t="shared" si="176"/>
        <v>408.14400000000001</v>
      </c>
      <c r="J331" s="17"/>
    </row>
    <row r="332" spans="1:10" x14ac:dyDescent="0.45">
      <c r="A332" s="15" t="s">
        <v>109</v>
      </c>
      <c r="B332" s="12"/>
      <c r="C332" s="13">
        <f>SUM(C329:C331)</f>
        <v>1340.444</v>
      </c>
      <c r="D332" s="13">
        <f t="shared" ref="D332:I332" si="177">SUM(D329:D331)</f>
        <v>1340.444</v>
      </c>
      <c r="E332" s="13">
        <f t="shared" si="177"/>
        <v>1340.444</v>
      </c>
      <c r="F332" s="13">
        <f t="shared" si="177"/>
        <v>1340.444</v>
      </c>
      <c r="G332" s="13">
        <f t="shared" si="177"/>
        <v>1340.444</v>
      </c>
      <c r="H332" s="13">
        <f t="shared" si="177"/>
        <v>1340.444</v>
      </c>
      <c r="I332" s="13">
        <f t="shared" si="177"/>
        <v>1340.444</v>
      </c>
      <c r="J332" s="28"/>
    </row>
    <row r="333" spans="1:10" x14ac:dyDescent="0.45">
      <c r="A333" s="15" t="s">
        <v>100</v>
      </c>
      <c r="B333" s="59"/>
      <c r="C333" s="13">
        <f>C327+C332</f>
        <v>1436.444</v>
      </c>
      <c r="D333" s="13">
        <f t="shared" ref="D333:I333" si="178">D327+D332</f>
        <v>1436.444</v>
      </c>
      <c r="E333" s="13">
        <f t="shared" si="178"/>
        <v>1436.444</v>
      </c>
      <c r="F333" s="13">
        <f t="shared" si="178"/>
        <v>1436.444</v>
      </c>
      <c r="G333" s="13">
        <f t="shared" si="178"/>
        <v>1436.444</v>
      </c>
      <c r="H333" s="13">
        <f t="shared" si="178"/>
        <v>1436.444</v>
      </c>
      <c r="I333" s="13">
        <f t="shared" si="178"/>
        <v>1436.444</v>
      </c>
      <c r="J333" s="149"/>
    </row>
    <row r="334" spans="1:10" x14ac:dyDescent="0.45">
      <c r="A334" s="134" t="s">
        <v>106</v>
      </c>
      <c r="B334" s="139"/>
      <c r="C334" s="135">
        <f>C325-C333</f>
        <v>172.82799999999907</v>
      </c>
      <c r="D334" s="135">
        <f t="shared" ref="D334:I334" si="179">D325-D333</f>
        <v>172.82799999999907</v>
      </c>
      <c r="E334" s="135">
        <f t="shared" si="179"/>
        <v>172.82799999999907</v>
      </c>
      <c r="F334" s="135">
        <f t="shared" si="179"/>
        <v>172.82799999999907</v>
      </c>
      <c r="G334" s="135">
        <f t="shared" si="179"/>
        <v>172.82799999999907</v>
      </c>
      <c r="H334" s="135">
        <f t="shared" si="179"/>
        <v>172.82799999999907</v>
      </c>
      <c r="I334" s="135">
        <f t="shared" si="179"/>
        <v>172.82799999999907</v>
      </c>
      <c r="J334" s="149"/>
    </row>
    <row r="335" spans="1:10" x14ac:dyDescent="0.45">
      <c r="A335" s="16" t="s">
        <v>14</v>
      </c>
      <c r="B335" s="11"/>
      <c r="C335" s="11">
        <f>18%*C334</f>
        <v>31.10903999999983</v>
      </c>
      <c r="D335" s="11">
        <f t="shared" ref="D335:I335" si="180">18%*D334</f>
        <v>31.10903999999983</v>
      </c>
      <c r="E335" s="11">
        <f t="shared" si="180"/>
        <v>31.10903999999983</v>
      </c>
      <c r="F335" s="11">
        <f t="shared" si="180"/>
        <v>31.10903999999983</v>
      </c>
      <c r="G335" s="11">
        <f t="shared" si="180"/>
        <v>31.10903999999983</v>
      </c>
      <c r="H335" s="11">
        <f t="shared" si="180"/>
        <v>31.10903999999983</v>
      </c>
      <c r="I335" s="11">
        <f t="shared" si="180"/>
        <v>31.10903999999983</v>
      </c>
      <c r="J335" s="17"/>
    </row>
    <row r="336" spans="1:10" x14ac:dyDescent="0.45">
      <c r="A336" s="24" t="s">
        <v>21</v>
      </c>
      <c r="B336" s="25"/>
      <c r="C336" s="25">
        <f>C334-C335</f>
        <v>141.71895999999924</v>
      </c>
      <c r="D336" s="25">
        <f t="shared" ref="D336:I336" si="181">D334-D335</f>
        <v>141.71895999999924</v>
      </c>
      <c r="E336" s="25">
        <f t="shared" si="181"/>
        <v>141.71895999999924</v>
      </c>
      <c r="F336" s="25">
        <f t="shared" si="181"/>
        <v>141.71895999999924</v>
      </c>
      <c r="G336" s="25">
        <f t="shared" si="181"/>
        <v>141.71895999999924</v>
      </c>
      <c r="H336" s="25">
        <f t="shared" si="181"/>
        <v>141.71895999999924</v>
      </c>
      <c r="I336" s="25">
        <f t="shared" si="181"/>
        <v>141.71895999999924</v>
      </c>
      <c r="J336" s="17"/>
    </row>
    <row r="337" spans="1:10" x14ac:dyDescent="0.45">
      <c r="A337" s="16" t="s">
        <v>18</v>
      </c>
      <c r="B337" s="5"/>
      <c r="C337" s="11">
        <f>25%*C336</f>
        <v>35.429739999999811</v>
      </c>
      <c r="D337" s="11">
        <f t="shared" ref="D337:I337" si="182">25%*D336</f>
        <v>35.429739999999811</v>
      </c>
      <c r="E337" s="11">
        <f t="shared" si="182"/>
        <v>35.429739999999811</v>
      </c>
      <c r="F337" s="11">
        <f t="shared" si="182"/>
        <v>35.429739999999811</v>
      </c>
      <c r="G337" s="11">
        <f t="shared" si="182"/>
        <v>35.429739999999811</v>
      </c>
      <c r="H337" s="11">
        <f t="shared" si="182"/>
        <v>35.429739999999811</v>
      </c>
      <c r="I337" s="11">
        <f t="shared" si="182"/>
        <v>35.429739999999811</v>
      </c>
      <c r="J337" s="17"/>
    </row>
    <row r="338" spans="1:10" x14ac:dyDescent="0.45">
      <c r="A338" s="41" t="s">
        <v>25</v>
      </c>
      <c r="B338" s="59"/>
      <c r="C338" s="144">
        <f>C336-C337+C330</f>
        <v>606.58921999999939</v>
      </c>
      <c r="D338" s="144">
        <f t="shared" ref="D338:I338" si="183">D336-D337+D330</f>
        <v>606.58921999999939</v>
      </c>
      <c r="E338" s="144">
        <f t="shared" si="183"/>
        <v>606.58921999999939</v>
      </c>
      <c r="F338" s="144">
        <f t="shared" si="183"/>
        <v>606.58921999999939</v>
      </c>
      <c r="G338" s="144">
        <f t="shared" si="183"/>
        <v>606.58921999999939</v>
      </c>
      <c r="H338" s="144">
        <f t="shared" si="183"/>
        <v>606.58921999999939</v>
      </c>
      <c r="I338" s="144">
        <f t="shared" si="183"/>
        <v>606.58921999999939</v>
      </c>
      <c r="J338" s="152"/>
    </row>
    <row r="339" spans="1:10" x14ac:dyDescent="0.45">
      <c r="A339" s="26" t="s">
        <v>28</v>
      </c>
      <c r="B339" s="5"/>
      <c r="C339" s="8">
        <v>0.90900000000000003</v>
      </c>
      <c r="D339" s="8">
        <v>0.82599999999999996</v>
      </c>
      <c r="E339" s="8">
        <v>0.751</v>
      </c>
      <c r="F339" s="8">
        <v>0.68300000000000005</v>
      </c>
      <c r="G339" s="8">
        <v>0.621</v>
      </c>
      <c r="H339" s="8">
        <v>0.56399999999999995</v>
      </c>
      <c r="I339" s="8">
        <v>0.51300000000000001</v>
      </c>
      <c r="J339" s="27"/>
    </row>
    <row r="340" spans="1:10" x14ac:dyDescent="0.45">
      <c r="A340" s="24" t="s">
        <v>29</v>
      </c>
      <c r="B340" s="55"/>
      <c r="C340" s="56">
        <f>C338*C339</f>
        <v>551.3896009799995</v>
      </c>
      <c r="D340" s="56">
        <f t="shared" ref="D340:I340" si="184">D338*D339</f>
        <v>501.04269571999947</v>
      </c>
      <c r="E340" s="56">
        <f t="shared" si="184"/>
        <v>455.54850421999953</v>
      </c>
      <c r="F340" s="56">
        <f t="shared" si="184"/>
        <v>414.30043725999963</v>
      </c>
      <c r="G340" s="56">
        <f t="shared" si="184"/>
        <v>376.6919056199996</v>
      </c>
      <c r="H340" s="56">
        <f t="shared" si="184"/>
        <v>342.11632007999964</v>
      </c>
      <c r="I340" s="56">
        <f t="shared" si="184"/>
        <v>311.18026985999967</v>
      </c>
      <c r="J340" s="153"/>
    </row>
    <row r="341" spans="1:10" x14ac:dyDescent="0.45">
      <c r="A341" s="16" t="s">
        <v>30</v>
      </c>
      <c r="B341" s="12">
        <v>-6500</v>
      </c>
      <c r="C341" s="9"/>
      <c r="D341" s="9"/>
      <c r="E341" s="9"/>
      <c r="F341" s="9"/>
      <c r="G341" s="9"/>
      <c r="H341" s="9"/>
      <c r="I341" s="9"/>
      <c r="J341" s="28"/>
    </row>
    <row r="342" spans="1:10" ht="14.65" thickBot="1" x14ac:dyDescent="0.5">
      <c r="A342" s="29" t="s">
        <v>31</v>
      </c>
      <c r="B342" s="30"/>
      <c r="C342" s="30">
        <f>B341+C340</f>
        <v>-5948.6103990200008</v>
      </c>
      <c r="D342" s="30">
        <f>C342+D340</f>
        <v>-5447.5677033000011</v>
      </c>
      <c r="E342" s="30">
        <f t="shared" ref="E342:I342" si="185">D342+E340</f>
        <v>-4992.0191990800013</v>
      </c>
      <c r="F342" s="30">
        <f t="shared" si="185"/>
        <v>-4577.7187618200014</v>
      </c>
      <c r="G342" s="30">
        <f t="shared" si="185"/>
        <v>-4201.0268562000019</v>
      </c>
      <c r="H342" s="30">
        <f t="shared" si="185"/>
        <v>-3858.9105361200022</v>
      </c>
      <c r="I342" s="161">
        <f t="shared" si="185"/>
        <v>-3547.7302662600027</v>
      </c>
      <c r="J342" s="31"/>
    </row>
    <row r="344" spans="1:10" ht="14.65" thickBot="1" x14ac:dyDescent="0.5">
      <c r="A344" s="169" t="s">
        <v>158</v>
      </c>
      <c r="B344" s="169"/>
      <c r="C344" s="169"/>
      <c r="D344" s="169"/>
      <c r="E344" s="169"/>
      <c r="F344" s="169"/>
      <c r="G344" s="169"/>
      <c r="H344" s="169"/>
      <c r="I344" s="169"/>
      <c r="J344" s="169"/>
    </row>
    <row r="345" spans="1:10" ht="14.65" thickBot="1" x14ac:dyDescent="0.5">
      <c r="A345" s="145" t="s">
        <v>17</v>
      </c>
      <c r="B345" s="146"/>
      <c r="C345" s="147" t="s">
        <v>33</v>
      </c>
      <c r="D345" s="147" t="s">
        <v>34</v>
      </c>
      <c r="E345" s="147" t="s">
        <v>35</v>
      </c>
      <c r="F345" s="147" t="s">
        <v>36</v>
      </c>
      <c r="G345" s="147" t="s">
        <v>37</v>
      </c>
      <c r="H345" s="147" t="s">
        <v>38</v>
      </c>
      <c r="I345" s="147" t="s">
        <v>39</v>
      </c>
      <c r="J345" s="148"/>
    </row>
    <row r="346" spans="1:10" x14ac:dyDescent="0.45">
      <c r="A346" s="154" t="s">
        <v>10</v>
      </c>
      <c r="B346" s="155"/>
      <c r="C346" s="155"/>
      <c r="D346" s="155"/>
      <c r="E346" s="155"/>
      <c r="F346" s="155"/>
      <c r="G346" s="155"/>
      <c r="H346" s="155"/>
      <c r="I346" s="155"/>
      <c r="J346" s="156"/>
    </row>
    <row r="347" spans="1:10" x14ac:dyDescent="0.45">
      <c r="A347" s="16" t="s">
        <v>8</v>
      </c>
      <c r="B347" s="11"/>
      <c r="C347" s="11">
        <f>$C$10*12*$C$9</f>
        <v>18677.106</v>
      </c>
      <c r="D347" s="11">
        <f t="shared" ref="D347:I347" si="186">$C$10*12*$C$9</f>
        <v>18677.106</v>
      </c>
      <c r="E347" s="11">
        <f t="shared" si="186"/>
        <v>18677.106</v>
      </c>
      <c r="F347" s="11">
        <f t="shared" si="186"/>
        <v>18677.106</v>
      </c>
      <c r="G347" s="11">
        <f t="shared" si="186"/>
        <v>18677.106</v>
      </c>
      <c r="H347" s="11">
        <f t="shared" si="186"/>
        <v>18677.106</v>
      </c>
      <c r="I347" s="11">
        <f t="shared" si="186"/>
        <v>18677.106</v>
      </c>
      <c r="J347" s="17"/>
    </row>
    <row r="348" spans="1:10" x14ac:dyDescent="0.45">
      <c r="A348" s="16" t="s">
        <v>44</v>
      </c>
      <c r="B348" s="11"/>
      <c r="C348" s="11">
        <f>C347/6</f>
        <v>3112.8510000000001</v>
      </c>
      <c r="D348" s="11">
        <f t="shared" ref="D348:I348" si="187">D347/6</f>
        <v>3112.8510000000001</v>
      </c>
      <c r="E348" s="11">
        <f t="shared" si="187"/>
        <v>3112.8510000000001</v>
      </c>
      <c r="F348" s="11">
        <f t="shared" si="187"/>
        <v>3112.8510000000001</v>
      </c>
      <c r="G348" s="11">
        <f t="shared" si="187"/>
        <v>3112.8510000000001</v>
      </c>
      <c r="H348" s="11">
        <f t="shared" si="187"/>
        <v>3112.8510000000001</v>
      </c>
      <c r="I348" s="11">
        <f t="shared" si="187"/>
        <v>3112.8510000000001</v>
      </c>
      <c r="J348" s="17"/>
    </row>
    <row r="349" spans="1:10" x14ac:dyDescent="0.45">
      <c r="A349" s="15" t="s">
        <v>9</v>
      </c>
      <c r="B349" s="13"/>
      <c r="C349" s="13">
        <f>C347-C348</f>
        <v>15564.254999999999</v>
      </c>
      <c r="D349" s="13">
        <f t="shared" ref="D349:I349" si="188">D347-D348</f>
        <v>15564.254999999999</v>
      </c>
      <c r="E349" s="13">
        <f t="shared" si="188"/>
        <v>15564.254999999999</v>
      </c>
      <c r="F349" s="13">
        <f t="shared" si="188"/>
        <v>15564.254999999999</v>
      </c>
      <c r="G349" s="13">
        <f t="shared" si="188"/>
        <v>15564.254999999999</v>
      </c>
      <c r="H349" s="13">
        <f t="shared" si="188"/>
        <v>15564.254999999999</v>
      </c>
      <c r="I349" s="13">
        <f t="shared" si="188"/>
        <v>15564.254999999999</v>
      </c>
      <c r="J349" s="17"/>
    </row>
    <row r="350" spans="1:10" x14ac:dyDescent="0.45">
      <c r="A350" s="15" t="s">
        <v>104</v>
      </c>
      <c r="B350" s="11"/>
      <c r="C350" s="11"/>
      <c r="D350" s="11"/>
      <c r="E350" s="11"/>
      <c r="F350" s="11"/>
      <c r="G350" s="11"/>
      <c r="H350" s="11"/>
      <c r="I350" s="11"/>
      <c r="J350" s="17"/>
    </row>
    <row r="351" spans="1:10" x14ac:dyDescent="0.45">
      <c r="A351" s="16" t="s">
        <v>12</v>
      </c>
      <c r="B351" s="11"/>
      <c r="C351" s="11">
        <f>$D$93</f>
        <v>10348.203600000003</v>
      </c>
      <c r="D351" s="11">
        <f t="shared" ref="D351:I351" si="189">$D$93</f>
        <v>10348.203600000003</v>
      </c>
      <c r="E351" s="11">
        <f t="shared" si="189"/>
        <v>10348.203600000003</v>
      </c>
      <c r="F351" s="11">
        <f t="shared" si="189"/>
        <v>10348.203600000003</v>
      </c>
      <c r="G351" s="11">
        <f t="shared" si="189"/>
        <v>10348.203600000003</v>
      </c>
      <c r="H351" s="11">
        <f t="shared" si="189"/>
        <v>10348.203600000003</v>
      </c>
      <c r="I351" s="11">
        <f t="shared" si="189"/>
        <v>10348.203600000003</v>
      </c>
      <c r="J351" s="17"/>
    </row>
    <row r="352" spans="1:10" x14ac:dyDescent="0.45">
      <c r="A352" s="16" t="s">
        <v>44</v>
      </c>
      <c r="B352" s="11"/>
      <c r="C352" s="11">
        <f>C351/6</f>
        <v>1724.7006000000003</v>
      </c>
      <c r="D352" s="11">
        <f t="shared" ref="D352:I352" si="190">D351/6</f>
        <v>1724.7006000000003</v>
      </c>
      <c r="E352" s="11">
        <f t="shared" si="190"/>
        <v>1724.7006000000003</v>
      </c>
      <c r="F352" s="11">
        <f t="shared" si="190"/>
        <v>1724.7006000000003</v>
      </c>
      <c r="G352" s="11">
        <f t="shared" si="190"/>
        <v>1724.7006000000003</v>
      </c>
      <c r="H352" s="11">
        <f t="shared" si="190"/>
        <v>1724.7006000000003</v>
      </c>
      <c r="I352" s="11">
        <f t="shared" si="190"/>
        <v>1724.7006000000003</v>
      </c>
      <c r="J352" s="17"/>
    </row>
    <row r="353" spans="1:11" x14ac:dyDescent="0.45">
      <c r="A353" s="15" t="s">
        <v>19</v>
      </c>
      <c r="B353" s="13"/>
      <c r="C353" s="13">
        <f t="shared" ref="C353:I353" si="191">C351-C352</f>
        <v>8623.5030000000024</v>
      </c>
      <c r="D353" s="13">
        <f t="shared" si="191"/>
        <v>8623.5030000000024</v>
      </c>
      <c r="E353" s="13">
        <f t="shared" si="191"/>
        <v>8623.5030000000024</v>
      </c>
      <c r="F353" s="13">
        <f t="shared" si="191"/>
        <v>8623.5030000000024</v>
      </c>
      <c r="G353" s="13">
        <f t="shared" si="191"/>
        <v>8623.5030000000024</v>
      </c>
      <c r="H353" s="13">
        <f t="shared" si="191"/>
        <v>8623.5030000000024</v>
      </c>
      <c r="I353" s="13">
        <f t="shared" si="191"/>
        <v>8623.5030000000024</v>
      </c>
      <c r="J353" s="17"/>
    </row>
    <row r="354" spans="1:11" x14ac:dyDescent="0.45">
      <c r="A354" s="16" t="s">
        <v>102</v>
      </c>
      <c r="B354" s="11"/>
      <c r="C354" s="11">
        <f>$B$19</f>
        <v>1327.2</v>
      </c>
      <c r="D354" s="11">
        <f t="shared" ref="D354:I354" si="192">$B$19</f>
        <v>1327.2</v>
      </c>
      <c r="E354" s="11">
        <f t="shared" si="192"/>
        <v>1327.2</v>
      </c>
      <c r="F354" s="11">
        <f t="shared" si="192"/>
        <v>1327.2</v>
      </c>
      <c r="G354" s="11">
        <f t="shared" si="192"/>
        <v>1327.2</v>
      </c>
      <c r="H354" s="11">
        <f t="shared" si="192"/>
        <v>1327.2</v>
      </c>
      <c r="I354" s="11">
        <f t="shared" si="192"/>
        <v>1327.2</v>
      </c>
      <c r="J354" s="17"/>
    </row>
    <row r="355" spans="1:11" x14ac:dyDescent="0.45">
      <c r="A355" s="15" t="s">
        <v>105</v>
      </c>
      <c r="B355" s="12"/>
      <c r="C355" s="12">
        <f>C353+C354</f>
        <v>9950.7030000000032</v>
      </c>
      <c r="D355" s="12">
        <f t="shared" ref="D355:I355" si="193">D353+D354</f>
        <v>9950.7030000000032</v>
      </c>
      <c r="E355" s="12">
        <f t="shared" si="193"/>
        <v>9950.7030000000032</v>
      </c>
      <c r="F355" s="12">
        <f t="shared" si="193"/>
        <v>9950.7030000000032</v>
      </c>
      <c r="G355" s="12">
        <f t="shared" si="193"/>
        <v>9950.7030000000032</v>
      </c>
      <c r="H355" s="12">
        <f t="shared" si="193"/>
        <v>9950.7030000000032</v>
      </c>
      <c r="I355" s="12">
        <f t="shared" si="193"/>
        <v>9950.7030000000032</v>
      </c>
      <c r="J355" s="17"/>
    </row>
    <row r="356" spans="1:11" x14ac:dyDescent="0.45">
      <c r="A356" s="134" t="s">
        <v>101</v>
      </c>
      <c r="B356" s="135"/>
      <c r="C356" s="135">
        <f>C349-C355</f>
        <v>5613.551999999996</v>
      </c>
      <c r="D356" s="135">
        <f t="shared" ref="D356:I356" si="194">D349-D355</f>
        <v>5613.551999999996</v>
      </c>
      <c r="E356" s="135">
        <f t="shared" si="194"/>
        <v>5613.551999999996</v>
      </c>
      <c r="F356" s="135">
        <f t="shared" si="194"/>
        <v>5613.551999999996</v>
      </c>
      <c r="G356" s="135">
        <f t="shared" si="194"/>
        <v>5613.551999999996</v>
      </c>
      <c r="H356" s="135">
        <f t="shared" si="194"/>
        <v>5613.551999999996</v>
      </c>
      <c r="I356" s="135">
        <f t="shared" si="194"/>
        <v>5613.551999999996</v>
      </c>
      <c r="J356" s="17"/>
    </row>
    <row r="357" spans="1:11" x14ac:dyDescent="0.45">
      <c r="A357" s="15" t="s">
        <v>24</v>
      </c>
      <c r="B357" s="135"/>
      <c r="C357" s="135"/>
      <c r="D357" s="135"/>
      <c r="E357" s="135"/>
      <c r="F357" s="135"/>
      <c r="G357" s="135"/>
      <c r="H357" s="135"/>
      <c r="I357" s="135"/>
      <c r="J357" s="17"/>
      <c r="K357" s="150"/>
    </row>
    <row r="358" spans="1:11" x14ac:dyDescent="0.45">
      <c r="A358" s="16" t="s">
        <v>103</v>
      </c>
      <c r="B358" s="11"/>
      <c r="C358" s="11">
        <f>$B$18</f>
        <v>96</v>
      </c>
      <c r="D358" s="11">
        <f t="shared" ref="D358:I358" si="195">$B$18</f>
        <v>96</v>
      </c>
      <c r="E358" s="11">
        <f t="shared" si="195"/>
        <v>96</v>
      </c>
      <c r="F358" s="11">
        <f t="shared" si="195"/>
        <v>96</v>
      </c>
      <c r="G358" s="11">
        <f t="shared" si="195"/>
        <v>96</v>
      </c>
      <c r="H358" s="11">
        <f t="shared" si="195"/>
        <v>96</v>
      </c>
      <c r="I358" s="11">
        <f t="shared" si="195"/>
        <v>96</v>
      </c>
      <c r="J358" s="17"/>
      <c r="K358" s="151"/>
    </row>
    <row r="359" spans="1:11" x14ac:dyDescent="0.45">
      <c r="A359" s="15" t="s">
        <v>107</v>
      </c>
      <c r="B359" s="5"/>
      <c r="C359" s="11"/>
      <c r="D359" s="11"/>
      <c r="E359" s="11"/>
      <c r="F359" s="11"/>
      <c r="G359" s="11"/>
      <c r="H359" s="11"/>
      <c r="I359" s="11"/>
      <c r="J359" s="149"/>
      <c r="K359" s="151"/>
    </row>
    <row r="360" spans="1:11" x14ac:dyDescent="0.45">
      <c r="A360" s="16" t="s">
        <v>108</v>
      </c>
      <c r="B360" s="5"/>
      <c r="C360" s="11">
        <f>$B$17</f>
        <v>432</v>
      </c>
      <c r="D360" s="11">
        <f t="shared" ref="D360:I360" si="196">$B$17</f>
        <v>432</v>
      </c>
      <c r="E360" s="11">
        <f t="shared" si="196"/>
        <v>432</v>
      </c>
      <c r="F360" s="11">
        <f t="shared" si="196"/>
        <v>432</v>
      </c>
      <c r="G360" s="11">
        <f t="shared" si="196"/>
        <v>432</v>
      </c>
      <c r="H360" s="11">
        <f t="shared" si="196"/>
        <v>432</v>
      </c>
      <c r="I360" s="11">
        <f t="shared" si="196"/>
        <v>432</v>
      </c>
      <c r="J360" s="149"/>
    </row>
    <row r="361" spans="1:11" x14ac:dyDescent="0.45">
      <c r="A361" s="16" t="s">
        <v>20</v>
      </c>
      <c r="B361" s="11"/>
      <c r="C361" s="11">
        <v>500.3</v>
      </c>
      <c r="D361" s="11">
        <v>500.3</v>
      </c>
      <c r="E361" s="11">
        <v>500.3</v>
      </c>
      <c r="F361" s="11">
        <v>500.3</v>
      </c>
      <c r="G361" s="11">
        <v>500.3</v>
      </c>
      <c r="H361" s="11">
        <v>500.3</v>
      </c>
      <c r="I361" s="11">
        <v>500.3</v>
      </c>
      <c r="J361" s="17"/>
    </row>
    <row r="362" spans="1:11" x14ac:dyDescent="0.45">
      <c r="A362" s="16" t="s">
        <v>15</v>
      </c>
      <c r="B362" s="11"/>
      <c r="C362" s="11">
        <f>22%*(C354+C358+C360)</f>
        <v>408.14400000000001</v>
      </c>
      <c r="D362" s="11">
        <f t="shared" ref="D362:I362" si="197">22%*(D354+D358+D360)</f>
        <v>408.14400000000001</v>
      </c>
      <c r="E362" s="11">
        <f t="shared" si="197"/>
        <v>408.14400000000001</v>
      </c>
      <c r="F362" s="11">
        <f t="shared" si="197"/>
        <v>408.14400000000001</v>
      </c>
      <c r="G362" s="11">
        <f t="shared" si="197"/>
        <v>408.14400000000001</v>
      </c>
      <c r="H362" s="11">
        <f t="shared" si="197"/>
        <v>408.14400000000001</v>
      </c>
      <c r="I362" s="11">
        <f t="shared" si="197"/>
        <v>408.14400000000001</v>
      </c>
      <c r="J362" s="17"/>
    </row>
    <row r="363" spans="1:11" x14ac:dyDescent="0.45">
      <c r="A363" s="15" t="s">
        <v>109</v>
      </c>
      <c r="B363" s="12"/>
      <c r="C363" s="13">
        <f>SUM(C360:C362)</f>
        <v>1340.444</v>
      </c>
      <c r="D363" s="13">
        <f t="shared" ref="D363:I363" si="198">SUM(D360:D362)</f>
        <v>1340.444</v>
      </c>
      <c r="E363" s="13">
        <f t="shared" si="198"/>
        <v>1340.444</v>
      </c>
      <c r="F363" s="13">
        <f t="shared" si="198"/>
        <v>1340.444</v>
      </c>
      <c r="G363" s="13">
        <f t="shared" si="198"/>
        <v>1340.444</v>
      </c>
      <c r="H363" s="13">
        <f t="shared" si="198"/>
        <v>1340.444</v>
      </c>
      <c r="I363" s="13">
        <f t="shared" si="198"/>
        <v>1340.444</v>
      </c>
      <c r="J363" s="28"/>
    </row>
    <row r="364" spans="1:11" x14ac:dyDescent="0.45">
      <c r="A364" s="15" t="s">
        <v>100</v>
      </c>
      <c r="B364" s="59"/>
      <c r="C364" s="13">
        <f>C358+C363</f>
        <v>1436.444</v>
      </c>
      <c r="D364" s="13">
        <f t="shared" ref="D364:I364" si="199">D358+D363</f>
        <v>1436.444</v>
      </c>
      <c r="E364" s="13">
        <f t="shared" si="199"/>
        <v>1436.444</v>
      </c>
      <c r="F364" s="13">
        <f t="shared" si="199"/>
        <v>1436.444</v>
      </c>
      <c r="G364" s="13">
        <f t="shared" si="199"/>
        <v>1436.444</v>
      </c>
      <c r="H364" s="13">
        <f t="shared" si="199"/>
        <v>1436.444</v>
      </c>
      <c r="I364" s="13">
        <f t="shared" si="199"/>
        <v>1436.444</v>
      </c>
      <c r="J364" s="149"/>
    </row>
    <row r="365" spans="1:11" x14ac:dyDescent="0.45">
      <c r="A365" s="134" t="s">
        <v>106</v>
      </c>
      <c r="B365" s="139"/>
      <c r="C365" s="135">
        <f>C356-C364</f>
        <v>4177.1079999999965</v>
      </c>
      <c r="D365" s="135">
        <f t="shared" ref="D365:I365" si="200">D356-D364</f>
        <v>4177.1079999999965</v>
      </c>
      <c r="E365" s="135">
        <f t="shared" si="200"/>
        <v>4177.1079999999965</v>
      </c>
      <c r="F365" s="135">
        <f t="shared" si="200"/>
        <v>4177.1079999999965</v>
      </c>
      <c r="G365" s="135">
        <f t="shared" si="200"/>
        <v>4177.1079999999965</v>
      </c>
      <c r="H365" s="135">
        <f t="shared" si="200"/>
        <v>4177.1079999999965</v>
      </c>
      <c r="I365" s="135">
        <f t="shared" si="200"/>
        <v>4177.1079999999965</v>
      </c>
      <c r="J365" s="149"/>
    </row>
    <row r="366" spans="1:11" x14ac:dyDescent="0.45">
      <c r="A366" s="16" t="s">
        <v>14</v>
      </c>
      <c r="B366" s="11"/>
      <c r="C366" s="11">
        <f>18%*C365</f>
        <v>751.87943999999936</v>
      </c>
      <c r="D366" s="11">
        <f t="shared" ref="D366:I366" si="201">18%*D365</f>
        <v>751.87943999999936</v>
      </c>
      <c r="E366" s="11">
        <f t="shared" si="201"/>
        <v>751.87943999999936</v>
      </c>
      <c r="F366" s="11">
        <f t="shared" si="201"/>
        <v>751.87943999999936</v>
      </c>
      <c r="G366" s="11">
        <f t="shared" si="201"/>
        <v>751.87943999999936</v>
      </c>
      <c r="H366" s="11">
        <f t="shared" si="201"/>
        <v>751.87943999999936</v>
      </c>
      <c r="I366" s="11">
        <f t="shared" si="201"/>
        <v>751.87943999999936</v>
      </c>
      <c r="J366" s="17"/>
    </row>
    <row r="367" spans="1:11" x14ac:dyDescent="0.45">
      <c r="A367" s="24" t="s">
        <v>21</v>
      </c>
      <c r="B367" s="25"/>
      <c r="C367" s="25">
        <f>C365-C366</f>
        <v>3425.2285599999973</v>
      </c>
      <c r="D367" s="25">
        <f t="shared" ref="D367:I367" si="202">D365-D366</f>
        <v>3425.2285599999973</v>
      </c>
      <c r="E367" s="25">
        <f t="shared" si="202"/>
        <v>3425.2285599999973</v>
      </c>
      <c r="F367" s="25">
        <f t="shared" si="202"/>
        <v>3425.2285599999973</v>
      </c>
      <c r="G367" s="25">
        <f t="shared" si="202"/>
        <v>3425.2285599999973</v>
      </c>
      <c r="H367" s="25">
        <f t="shared" si="202"/>
        <v>3425.2285599999973</v>
      </c>
      <c r="I367" s="25">
        <f t="shared" si="202"/>
        <v>3425.2285599999973</v>
      </c>
      <c r="J367" s="17"/>
    </row>
    <row r="368" spans="1:11" x14ac:dyDescent="0.45">
      <c r="A368" s="16" t="s">
        <v>18</v>
      </c>
      <c r="B368" s="5"/>
      <c r="C368" s="11">
        <f>25%*C367</f>
        <v>856.30713999999932</v>
      </c>
      <c r="D368" s="11">
        <f t="shared" ref="D368:I368" si="203">25%*D367</f>
        <v>856.30713999999932</v>
      </c>
      <c r="E368" s="11">
        <f t="shared" si="203"/>
        <v>856.30713999999932</v>
      </c>
      <c r="F368" s="11">
        <f t="shared" si="203"/>
        <v>856.30713999999932</v>
      </c>
      <c r="G368" s="11">
        <f t="shared" si="203"/>
        <v>856.30713999999932</v>
      </c>
      <c r="H368" s="11">
        <f t="shared" si="203"/>
        <v>856.30713999999932</v>
      </c>
      <c r="I368" s="11">
        <f t="shared" si="203"/>
        <v>856.30713999999932</v>
      </c>
      <c r="J368" s="17"/>
    </row>
    <row r="369" spans="1:10" x14ac:dyDescent="0.45">
      <c r="A369" s="41" t="s">
        <v>25</v>
      </c>
      <c r="B369" s="59"/>
      <c r="C369" s="144">
        <f>C367-C368+C361</f>
        <v>3069.221419999998</v>
      </c>
      <c r="D369" s="144">
        <f t="shared" ref="D369:I369" si="204">D367-D368+D361</f>
        <v>3069.221419999998</v>
      </c>
      <c r="E369" s="144">
        <f t="shared" si="204"/>
        <v>3069.221419999998</v>
      </c>
      <c r="F369" s="144">
        <f t="shared" si="204"/>
        <v>3069.221419999998</v>
      </c>
      <c r="G369" s="144">
        <f t="shared" si="204"/>
        <v>3069.221419999998</v>
      </c>
      <c r="H369" s="144">
        <f t="shared" si="204"/>
        <v>3069.221419999998</v>
      </c>
      <c r="I369" s="144">
        <f t="shared" si="204"/>
        <v>3069.221419999998</v>
      </c>
      <c r="J369" s="152"/>
    </row>
    <row r="370" spans="1:10" x14ac:dyDescent="0.45">
      <c r="A370" s="26" t="s">
        <v>28</v>
      </c>
      <c r="B370" s="5"/>
      <c r="C370" s="8">
        <v>0.90900000000000003</v>
      </c>
      <c r="D370" s="8">
        <v>0.82599999999999996</v>
      </c>
      <c r="E370" s="8">
        <v>0.751</v>
      </c>
      <c r="F370" s="8">
        <v>0.68300000000000005</v>
      </c>
      <c r="G370" s="8">
        <v>0.621</v>
      </c>
      <c r="H370" s="8">
        <v>0.56399999999999995</v>
      </c>
      <c r="I370" s="8">
        <v>0.51300000000000001</v>
      </c>
      <c r="J370" s="27"/>
    </row>
    <row r="371" spans="1:10" x14ac:dyDescent="0.45">
      <c r="A371" s="24" t="s">
        <v>29</v>
      </c>
      <c r="B371" s="55"/>
      <c r="C371" s="56">
        <f>C369*C370</f>
        <v>2789.9222707799981</v>
      </c>
      <c r="D371" s="56">
        <f t="shared" ref="D371:I371" si="205">D369*D370</f>
        <v>2535.1768929199984</v>
      </c>
      <c r="E371" s="56">
        <f t="shared" si="205"/>
        <v>2304.9852864199984</v>
      </c>
      <c r="F371" s="56">
        <f t="shared" si="205"/>
        <v>2096.2782298599986</v>
      </c>
      <c r="G371" s="56">
        <f t="shared" si="205"/>
        <v>1905.9865018199987</v>
      </c>
      <c r="H371" s="56">
        <f t="shared" si="205"/>
        <v>1731.0408808799987</v>
      </c>
      <c r="I371" s="56">
        <f t="shared" si="205"/>
        <v>1574.5105884599991</v>
      </c>
      <c r="J371" s="153"/>
    </row>
    <row r="372" spans="1:10" x14ac:dyDescent="0.45">
      <c r="A372" s="16" t="s">
        <v>30</v>
      </c>
      <c r="B372" s="12">
        <v>-6500</v>
      </c>
      <c r="C372" s="9"/>
      <c r="D372" s="9"/>
      <c r="E372" s="9"/>
      <c r="F372" s="9"/>
      <c r="G372" s="9"/>
      <c r="H372" s="9"/>
      <c r="I372" s="9"/>
      <c r="J372" s="28"/>
    </row>
    <row r="373" spans="1:10" ht="14.65" thickBot="1" x14ac:dyDescent="0.5">
      <c r="A373" s="29" t="s">
        <v>31</v>
      </c>
      <c r="B373" s="30"/>
      <c r="C373" s="30">
        <f>B372+C371</f>
        <v>-3710.0777292200019</v>
      </c>
      <c r="D373" s="30">
        <f>C373+D371</f>
        <v>-1174.9008363000034</v>
      </c>
      <c r="E373" s="30">
        <f t="shared" ref="E373:I373" si="206">D373+E371</f>
        <v>1130.0844501199949</v>
      </c>
      <c r="F373" s="30">
        <f t="shared" si="206"/>
        <v>3226.3626799799936</v>
      </c>
      <c r="G373" s="30">
        <f t="shared" si="206"/>
        <v>5132.349181799992</v>
      </c>
      <c r="H373" s="30">
        <f t="shared" si="206"/>
        <v>6863.3900626799905</v>
      </c>
      <c r="I373" s="161">
        <f t="shared" si="206"/>
        <v>8437.9006511399893</v>
      </c>
      <c r="J373" s="31"/>
    </row>
  </sheetData>
  <mergeCells count="12">
    <mergeCell ref="A1:J1"/>
    <mergeCell ref="A2:J2"/>
    <mergeCell ref="A15:C15"/>
    <mergeCell ref="A96:J96"/>
    <mergeCell ref="A127:J127"/>
    <mergeCell ref="A344:J344"/>
    <mergeCell ref="A158:J158"/>
    <mergeCell ref="A189:J189"/>
    <mergeCell ref="A220:J220"/>
    <mergeCell ref="A251:J251"/>
    <mergeCell ref="A282:J282"/>
    <mergeCell ref="A313:J313"/>
  </mergeCells>
  <pageMargins left="0.78740157480314965" right="0.78740157480314965" top="0.78740157480314965" bottom="0.3937007874015748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1</vt:i4>
      </vt:variant>
    </vt:vector>
  </HeadingPairs>
  <TitlesOfParts>
    <vt:vector size="7" baseType="lpstr">
      <vt:lpstr>Розрахунок показників проекту</vt:lpstr>
      <vt:lpstr>Формули розрахунку показників</vt:lpstr>
      <vt:lpstr>Аналіз чутливості проекту</vt:lpstr>
      <vt:lpstr> Фактор_зміна ціни реалізації</vt:lpstr>
      <vt:lpstr>Фактор_зміна ціни на газ</vt:lpstr>
      <vt:lpstr>Фактор_зміна ціни на сировину</vt:lpstr>
      <vt:lpstr>Діаграма чутливості проекту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2016-11-12T18:40:42Z</dcterms:modified>
</cp:coreProperties>
</file>